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9375" activeTab="0"/>
  </bookViews>
  <sheets>
    <sheet name="解析結果" sheetId="1" r:id="rId1"/>
    <sheet name="疲労計算" sheetId="2" r:id="rId2"/>
    <sheet name="データベース" sheetId="3" r:id="rId3"/>
  </sheets>
  <definedNames>
    <definedName name="_xlnm.Print_Area" localSheetId="0">'解析結果'!$A$1:$P$53</definedName>
  </definedNames>
  <calcPr fullCalcOnLoad="1"/>
</workbook>
</file>

<file path=xl/sharedStrings.xml><?xml version="1.0" encoding="utf-8"?>
<sst xmlns="http://schemas.openxmlformats.org/spreadsheetml/2006/main" count="641" uniqueCount="188">
  <si>
    <t>(年)</t>
  </si>
  <si>
    <t>目地間隔</t>
  </si>
  <si>
    <t>路肩の有無</t>
  </si>
  <si>
    <t>片側車線数</t>
  </si>
  <si>
    <t>車線</t>
  </si>
  <si>
    <t>日交通量</t>
  </si>
  <si>
    <t>（2車線の場合は0）</t>
  </si>
  <si>
    <t>3.25m</t>
  </si>
  <si>
    <t>3.75m</t>
  </si>
  <si>
    <t>4.50m</t>
  </si>
  <si>
    <t>≧3.00m</t>
  </si>
  <si>
    <t>15cm</t>
  </si>
  <si>
    <t>45cm</t>
  </si>
  <si>
    <t>75cm</t>
  </si>
  <si>
    <t>105cm</t>
  </si>
  <si>
    <t>走行位置</t>
  </si>
  <si>
    <t>舗装した十分な路肩有り</t>
  </si>
  <si>
    <t>路肩幅0.5m未満で未処理</t>
  </si>
  <si>
    <t>自由縁部</t>
  </si>
  <si>
    <t>縦目地部</t>
  </si>
  <si>
    <t>そり拘束係数</t>
  </si>
  <si>
    <t>(Δtemp&lt;0)</t>
  </si>
  <si>
    <t>(Δtemp&gt;0)</t>
  </si>
  <si>
    <t>5.0m</t>
  </si>
  <si>
    <t>6.0m</t>
  </si>
  <si>
    <t>7.5m</t>
  </si>
  <si>
    <t>8.0m</t>
  </si>
  <si>
    <t>10.0m</t>
  </si>
  <si>
    <t>12.5m</t>
  </si>
  <si>
    <t>15.0m</t>
  </si>
  <si>
    <t>Δtemp&gt;0</t>
  </si>
  <si>
    <t>Δtemp&lt;0</t>
  </si>
  <si>
    <t>想定地域</t>
  </si>
  <si>
    <t xml:space="preserve">  (1)：都市部，(2)：郊外部</t>
  </si>
  <si>
    <t>コンクリート版厚設計 計算結果</t>
  </si>
  <si>
    <t>大型車比率</t>
  </si>
  <si>
    <t>走行頻度</t>
  </si>
  <si>
    <t>温度差</t>
  </si>
  <si>
    <t>発生頻度</t>
  </si>
  <si>
    <t>15cm</t>
  </si>
  <si>
    <t>45cm</t>
  </si>
  <si>
    <t>75cm</t>
  </si>
  <si>
    <t>105cm</t>
  </si>
  <si>
    <t>19℃</t>
  </si>
  <si>
    <t>17℃</t>
  </si>
  <si>
    <t>15℃</t>
  </si>
  <si>
    <t>13℃</t>
  </si>
  <si>
    <t>11℃</t>
  </si>
  <si>
    <t>9℃</t>
  </si>
  <si>
    <t>7℃</t>
  </si>
  <si>
    <t>5℃</t>
  </si>
  <si>
    <t>3℃</t>
  </si>
  <si>
    <t>1℃</t>
  </si>
  <si>
    <t>-1℃</t>
  </si>
  <si>
    <t>-3℃</t>
  </si>
  <si>
    <t>-5℃</t>
  </si>
  <si>
    <t>-7℃</t>
  </si>
  <si>
    <t>-9℃</t>
  </si>
  <si>
    <t>縦自由縁部</t>
  </si>
  <si>
    <t>20cm</t>
  </si>
  <si>
    <t>23cm</t>
  </si>
  <si>
    <t>25cm</t>
  </si>
  <si>
    <t>28cm</t>
  </si>
  <si>
    <t>30cm</t>
  </si>
  <si>
    <t>温度差が小さい地域</t>
  </si>
  <si>
    <t>温度差が大きい地域</t>
  </si>
  <si>
    <t>コンクリート版の温度差の大きさと時間の割合</t>
  </si>
  <si>
    <t>温度差小</t>
  </si>
  <si>
    <t>温度差大</t>
  </si>
  <si>
    <t>全度数</t>
  </si>
  <si>
    <t>剛比半径</t>
  </si>
  <si>
    <t>接地半径</t>
  </si>
  <si>
    <t>σe</t>
  </si>
  <si>
    <t>温度差(℃)</t>
  </si>
  <si>
    <t>Cw</t>
  </si>
  <si>
    <t>輪荷重</t>
  </si>
  <si>
    <t>車輪走行位置毎の輪荷重応力</t>
  </si>
  <si>
    <t>15cm</t>
  </si>
  <si>
    <t>45cm</t>
  </si>
  <si>
    <t>75cm</t>
  </si>
  <si>
    <t>105cm</t>
  </si>
  <si>
    <t>車輪走行位置毎の走行台数(ni)</t>
  </si>
  <si>
    <t>合成応力（走行位置15cm）</t>
  </si>
  <si>
    <t>合成応力（走行位置45cm）</t>
  </si>
  <si>
    <t>合成応力（走行位置75cm）</t>
  </si>
  <si>
    <t>合成応力（走行位置105cm）</t>
  </si>
  <si>
    <t>温度差が正or負のときに走行する大型車台数（走行位置15cm）</t>
  </si>
  <si>
    <t>温度差が正or負のときに走行する大型車台数（走行位置45cm）</t>
  </si>
  <si>
    <t>温度差が正or負のときに走行する大型車台数（走行位置75cm）</t>
  </si>
  <si>
    <t>温度差が正or負のときに走行する大型車台数（走行位置105cm）</t>
  </si>
  <si>
    <t>応力レベル（走行位置15cm）</t>
  </si>
  <si>
    <t>応力レベル（走行位置45cm）</t>
  </si>
  <si>
    <t>応力レベル（走行位置75cm）</t>
  </si>
  <si>
    <t>応力レベル（走行位置105cm）</t>
  </si>
  <si>
    <t>許容繰返し回数（走行位置15cm）</t>
  </si>
  <si>
    <t>許容繰返し回数（走行位置105cm）</t>
  </si>
  <si>
    <t>許容繰返し回数（走行位置75cm）</t>
  </si>
  <si>
    <t>許容繰返し回数（走行位置45cm）</t>
  </si>
  <si>
    <t>度数/許容繰返し回数（走行位置15cm）</t>
  </si>
  <si>
    <t>度数/許容繰返し回数（走行位置45cm）</t>
  </si>
  <si>
    <t>度数/許容繰返し回数（走行位置75cm）</t>
  </si>
  <si>
    <t>度数/許容繰返し回数（走行位置105cm）</t>
  </si>
  <si>
    <t>Δtemp&gt;0</t>
  </si>
  <si>
    <t>Δtemp&lt;0</t>
  </si>
  <si>
    <t>15cm</t>
  </si>
  <si>
    <t>45cm</t>
  </si>
  <si>
    <t>75cm</t>
  </si>
  <si>
    <t>105cm</t>
  </si>
  <si>
    <t>(-)</t>
  </si>
  <si>
    <t>(/℃)</t>
  </si>
  <si>
    <t>設計条件</t>
  </si>
  <si>
    <t>低減係数</t>
  </si>
  <si>
    <t>疲労曲線</t>
  </si>
  <si>
    <t>疲労曲線が旧要綱に基づく場合</t>
  </si>
  <si>
    <t>疲労曲線が標準示方書に基づく場合</t>
  </si>
  <si>
    <t>件　　名</t>
  </si>
  <si>
    <t>実施年月日</t>
  </si>
  <si>
    <t>責任者</t>
  </si>
  <si>
    <t>特記事項</t>
  </si>
  <si>
    <t>横目地部</t>
  </si>
  <si>
    <t>-舗装設計便覧(平成18年2月刊行)版-</t>
  </si>
  <si>
    <t>道路太郎</t>
  </si>
  <si>
    <t>設計耐用年数</t>
  </si>
  <si>
    <t>ｺﾝｸﾘｰﾄの種類</t>
  </si>
  <si>
    <t>(m)</t>
  </si>
  <si>
    <t>荷重(kN)</t>
  </si>
  <si>
    <t>(MPa/m)</t>
  </si>
  <si>
    <t>(MPa)</t>
  </si>
  <si>
    <t>FD=</t>
  </si>
  <si>
    <t>-3℃</t>
  </si>
  <si>
    <t>-5℃</t>
  </si>
  <si>
    <t>-7℃</t>
  </si>
  <si>
    <t>-9℃</t>
  </si>
  <si>
    <r>
      <t>γ</t>
    </r>
    <r>
      <rPr>
        <vertAlign val="subscript"/>
        <sz val="10"/>
        <rFont val="Arial Unicode MS"/>
        <family val="3"/>
      </rPr>
      <t>R</t>
    </r>
  </si>
  <si>
    <r>
      <t>C</t>
    </r>
    <r>
      <rPr>
        <vertAlign val="subscript"/>
        <sz val="10"/>
        <rFont val="Arial Unicode MS"/>
        <family val="3"/>
      </rPr>
      <t>w</t>
    </r>
  </si>
  <si>
    <r>
      <t>C</t>
    </r>
    <r>
      <rPr>
        <vertAlign val="subscript"/>
        <sz val="10"/>
        <rFont val="Arial Unicode MS"/>
        <family val="3"/>
      </rPr>
      <t>L</t>
    </r>
  </si>
  <si>
    <r>
      <t>C</t>
    </r>
    <r>
      <rPr>
        <vertAlign val="subscript"/>
        <sz val="10"/>
        <rFont val="Arial Unicode MS"/>
        <family val="3"/>
      </rPr>
      <t>T</t>
    </r>
  </si>
  <si>
    <t>[m]</t>
  </si>
  <si>
    <t>σt</t>
  </si>
  <si>
    <t>設計便覧</t>
  </si>
  <si>
    <t>舗装要綱</t>
  </si>
  <si>
    <t>[MPa]</t>
  </si>
  <si>
    <t>(kN)</t>
  </si>
  <si>
    <t>9.8kN</t>
  </si>
  <si>
    <t>19.6kN</t>
  </si>
  <si>
    <t>29.4kN</t>
  </si>
  <si>
    <t>39.2kN</t>
  </si>
  <si>
    <t>49kN</t>
  </si>
  <si>
    <t>58.8kN</t>
  </si>
  <si>
    <t>68.6kN</t>
  </si>
  <si>
    <t>78.4kN</t>
  </si>
  <si>
    <t>88.2kN</t>
  </si>
  <si>
    <t>98kN</t>
  </si>
  <si>
    <t>117.6kN</t>
  </si>
  <si>
    <t>137.2kN</t>
  </si>
  <si>
    <t>156.8kN</t>
  </si>
  <si>
    <t>応力算出位置</t>
  </si>
  <si>
    <r>
      <t>破壊確率</t>
    </r>
    <r>
      <rPr>
        <sz val="10"/>
        <rFont val="Arial Unicode MS"/>
        <family val="3"/>
      </rPr>
      <t>P</t>
    </r>
    <r>
      <rPr>
        <vertAlign val="subscript"/>
        <sz val="10"/>
        <rFont val="Arial Unicode MS"/>
        <family val="3"/>
      </rPr>
      <t>f</t>
    </r>
  </si>
  <si>
    <r>
      <t>路盤反力係数</t>
    </r>
    <r>
      <rPr>
        <sz val="10"/>
        <rFont val="Arial Unicode MS"/>
        <family val="3"/>
      </rPr>
      <t>K</t>
    </r>
    <r>
      <rPr>
        <vertAlign val="subscript"/>
        <sz val="10"/>
        <rFont val="Arial Unicode MS"/>
        <family val="3"/>
      </rPr>
      <t>75</t>
    </r>
  </si>
  <si>
    <r>
      <t>弾性係数</t>
    </r>
    <r>
      <rPr>
        <sz val="10"/>
        <rFont val="Arial Unicode MS"/>
        <family val="3"/>
      </rPr>
      <t>E</t>
    </r>
  </si>
  <si>
    <r>
      <t>ポアソン比</t>
    </r>
    <r>
      <rPr>
        <i/>
        <sz val="10"/>
        <rFont val="Arial Unicode MS"/>
        <family val="3"/>
      </rPr>
      <t>ν</t>
    </r>
  </si>
  <si>
    <r>
      <t>線膨張係数</t>
    </r>
    <r>
      <rPr>
        <sz val="10"/>
        <rFont val="Arial Unicode MS"/>
        <family val="3"/>
      </rPr>
      <t>α</t>
    </r>
  </si>
  <si>
    <r>
      <t>ｺﾝｸﾘｰﾄ版厚</t>
    </r>
    <r>
      <rPr>
        <sz val="10"/>
        <rFont val="Arial Unicode MS"/>
        <family val="3"/>
      </rPr>
      <t>h</t>
    </r>
  </si>
  <si>
    <t>ｺﾝｸﾘｰﾄ曲げ強度</t>
  </si>
  <si>
    <t>大型車比率</t>
  </si>
  <si>
    <t>車 線 幅</t>
  </si>
  <si>
    <t>信 頼 性</t>
  </si>
  <si>
    <t xml:space="preserve">    (5)：10.0m，(6)：12.5m，(7)：15.0m</t>
  </si>
  <si>
    <t xml:space="preserve">    (1)：十分な路肩有り，(2)：路肩幅0.5m程度</t>
  </si>
  <si>
    <t xml:space="preserve">    片側1車線のみ選択：(1)：3.25m，(2)：3.75m，(3)：4.50m</t>
  </si>
  <si>
    <t xml:space="preserve">    版厚：0.15m，0.20m，0.23m，0.25m，0.28m，0.30mに対応</t>
  </si>
  <si>
    <t xml:space="preserve">    (1)：NC，(2)：CRCP，(3)RCCP</t>
  </si>
  <si>
    <t xml:space="preserve">    (1)：50％，(2)：60％，(3)：70％，(4)：75%，(5)：80%</t>
  </si>
  <si>
    <t xml:space="preserve">    (6)：85％，(7)：90％</t>
  </si>
  <si>
    <t xml:space="preserve">  (1)：実績式，(2)：実験式</t>
  </si>
  <si>
    <t>　実験式の場合のみ</t>
  </si>
  <si>
    <t>Xcm</t>
  </si>
  <si>
    <r>
      <t xml:space="preserve">  (1)：温度小，(2)：温度大，</t>
    </r>
    <r>
      <rPr>
        <sz val="10"/>
        <color indexed="10"/>
        <rFont val="MS UI Gothic"/>
        <family val="3"/>
      </rPr>
      <t>(3)：実測</t>
    </r>
  </si>
  <si>
    <t>実測値</t>
  </si>
  <si>
    <t>車輪走行位置と走行頻度(横目地部は入力)</t>
  </si>
  <si>
    <t>実測値</t>
  </si>
  <si>
    <t>日交通量（この値をコピペしてください）</t>
  </si>
  <si>
    <t xml:space="preserve">    ※K20セルが”(3)：実測”の場合は，実測時の版厚を入力</t>
  </si>
  <si>
    <t>実測値</t>
  </si>
  <si>
    <t>温度差の発生頻度</t>
  </si>
  <si>
    <t>東京付近郊外の高規格幹線道路</t>
  </si>
  <si>
    <t xml:space="preserve">    (1)：自由縁部，(2)：縦目地部，(3)横目地部または横ひび割れ部</t>
  </si>
  <si>
    <t xml:space="preserve">    （1)：5.0m以下，(2)：6.0m，(3)：7.5m，(4)：8.0m，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</si>
</sst>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name val="ＭＳ Ｐゴシック"/>
      <family val="3"/>
    </font>
    <font>
      <sz val="10"/>
      <name val="MS UI Gothic"/>
      <family val="3"/>
    </font>
    <font>
      <i/>
      <sz val="10"/>
      <name val="MS UI Gothic"/>
      <family val="3"/>
    </font>
    <font>
      <sz val="11"/>
      <name val="MS UI Gothic"/>
      <family val="3"/>
    </font>
    <font>
      <sz val="11"/>
      <name val="Arial Unicode MS"/>
      <family val="3"/>
    </font>
    <font>
      <sz val="10"/>
      <name val="Arial Unicode MS"/>
      <family val="3"/>
    </font>
    <font>
      <i/>
      <sz val="10"/>
      <name val="Arial Unicode MS"/>
      <family val="3"/>
    </font>
    <font>
      <vertAlign val="subscript"/>
      <sz val="10"/>
      <name val="Arial Unicode MS"/>
      <family val="3"/>
    </font>
    <font>
      <sz val="14"/>
      <name val="MS UI Gothic"/>
      <family val="3"/>
    </font>
    <font>
      <sz val="10"/>
      <color indexed="10"/>
      <name val="MS UI Gothic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MS UI Gothic"/>
      <family val="3"/>
    </font>
    <font>
      <sz val="1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8" fillId="35" borderId="15" xfId="0" applyFont="1" applyFill="1" applyBorder="1" applyAlignment="1" applyProtection="1">
      <alignment horizontal="center" vertical="center"/>
      <protection locked="0"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2" fontId="8" fillId="36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/>
      <protection/>
    </xf>
    <xf numFmtId="177" fontId="8" fillId="0" borderId="10" xfId="0" applyNumberFormat="1" applyFont="1" applyBorder="1" applyAlignment="1" applyProtection="1">
      <alignment horizontal="center"/>
      <protection/>
    </xf>
    <xf numFmtId="0" fontId="8" fillId="36" borderId="15" xfId="0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8" fillId="37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2" fontId="7" fillId="36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19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1" fontId="7" fillId="0" borderId="0" xfId="0" applyNumberFormat="1" applyFont="1" applyFill="1" applyBorder="1" applyAlignment="1">
      <alignment/>
    </xf>
    <xf numFmtId="2" fontId="7" fillId="36" borderId="19" xfId="0" applyNumberFormat="1" applyFont="1" applyFill="1" applyBorder="1" applyAlignment="1">
      <alignment horizontal="center" vertical="top"/>
    </xf>
    <xf numFmtId="0" fontId="7" fillId="36" borderId="20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2" fontId="7" fillId="36" borderId="21" xfId="0" applyNumberFormat="1" applyFont="1" applyFill="1" applyBorder="1" applyAlignment="1">
      <alignment horizontal="center" vertical="top"/>
    </xf>
    <xf numFmtId="0" fontId="7" fillId="36" borderId="22" xfId="0" applyFont="1" applyFill="1" applyBorder="1" applyAlignment="1">
      <alignment/>
    </xf>
    <xf numFmtId="2" fontId="7" fillId="36" borderId="23" xfId="0" applyNumberFormat="1" applyFont="1" applyFill="1" applyBorder="1" applyAlignment="1">
      <alignment horizontal="center" vertical="top"/>
    </xf>
    <xf numFmtId="0" fontId="7" fillId="0" borderId="0" xfId="0" applyFont="1" applyAlignment="1" quotePrefix="1">
      <alignment horizontal="center" vertical="center"/>
    </xf>
    <xf numFmtId="0" fontId="7" fillId="36" borderId="23" xfId="0" applyFont="1" applyFill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36" borderId="19" xfId="0" applyNumberFormat="1" applyFont="1" applyFill="1" applyBorder="1" applyAlignment="1" applyProtection="1">
      <alignment horizontal="center" vertical="top"/>
      <protection/>
    </xf>
    <xf numFmtId="0" fontId="7" fillId="36" borderId="24" xfId="0" applyFont="1" applyFill="1" applyBorder="1" applyAlignment="1">
      <alignment/>
    </xf>
    <xf numFmtId="2" fontId="7" fillId="36" borderId="21" xfId="0" applyNumberFormat="1" applyFont="1" applyFill="1" applyBorder="1" applyAlignment="1" applyProtection="1">
      <alignment horizontal="center" vertical="top"/>
      <protection/>
    </xf>
    <xf numFmtId="2" fontId="7" fillId="36" borderId="23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2" fontId="7" fillId="36" borderId="25" xfId="0" applyNumberFormat="1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6" borderId="12" xfId="0" applyFont="1" applyFill="1" applyBorder="1" applyAlignment="1">
      <alignment/>
    </xf>
    <xf numFmtId="0" fontId="0" fillId="34" borderId="0" xfId="0" applyFont="1" applyFill="1" applyAlignment="1" applyProtection="1">
      <alignment vertical="top"/>
      <protection/>
    </xf>
    <xf numFmtId="0" fontId="48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/>
      <protection locked="0"/>
    </xf>
    <xf numFmtId="2" fontId="7" fillId="6" borderId="12" xfId="0" applyNumberFormat="1" applyFont="1" applyFill="1" applyBorder="1" applyAlignment="1" applyProtection="1">
      <alignment/>
      <protection locked="0"/>
    </xf>
    <xf numFmtId="0" fontId="7" fillId="0" borderId="30" xfId="0" applyFont="1" applyBorder="1" applyAlignment="1">
      <alignment vertical="center"/>
    </xf>
    <xf numFmtId="0" fontId="7" fillId="37" borderId="19" xfId="0" applyFont="1" applyFill="1" applyBorder="1" applyAlignment="1">
      <alignment/>
    </xf>
    <xf numFmtId="0" fontId="7" fillId="37" borderId="21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2" fontId="7" fillId="37" borderId="19" xfId="0" applyNumberFormat="1" applyFont="1" applyFill="1" applyBorder="1" applyAlignment="1">
      <alignment/>
    </xf>
    <xf numFmtId="2" fontId="7" fillId="37" borderId="21" xfId="0" applyNumberFormat="1" applyFont="1" applyFill="1" applyBorder="1" applyAlignment="1">
      <alignment/>
    </xf>
    <xf numFmtId="2" fontId="7" fillId="37" borderId="23" xfId="0" applyNumberFormat="1" applyFont="1" applyFill="1" applyBorder="1" applyAlignment="1">
      <alignment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58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36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 quotePrefix="1">
      <alignment horizontal="center" vertical="top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G35" sqref="G35"/>
    </sheetView>
  </sheetViews>
  <sheetFormatPr defaultColWidth="13.00390625" defaultRowHeight="13.5"/>
  <cols>
    <col min="1" max="1" width="2.75390625" style="1" customWidth="1"/>
    <col min="2" max="2" width="4.625" style="1" customWidth="1"/>
    <col min="3" max="3" width="3.875" style="1" customWidth="1"/>
    <col min="4" max="4" width="3.00390625" style="1" customWidth="1"/>
    <col min="5" max="5" width="3.25390625" style="1" customWidth="1"/>
    <col min="6" max="6" width="9.75390625" style="1" customWidth="1"/>
    <col min="7" max="7" width="9.375" style="1" customWidth="1"/>
    <col min="8" max="8" width="2.50390625" style="1" customWidth="1"/>
    <col min="9" max="9" width="8.625" style="1" customWidth="1"/>
    <col min="10" max="10" width="10.375" style="1" customWidth="1"/>
    <col min="11" max="11" width="9.25390625" style="1" customWidth="1"/>
    <col min="12" max="12" width="2.50390625" style="1" customWidth="1"/>
    <col min="13" max="13" width="9.125" style="1" customWidth="1"/>
    <col min="14" max="14" width="10.00390625" style="1" customWidth="1"/>
    <col min="15" max="15" width="2.875" style="1" customWidth="1"/>
    <col min="16" max="16" width="3.125" style="1" customWidth="1"/>
    <col min="17" max="18" width="13.00390625" style="1" customWidth="1"/>
    <col min="19" max="19" width="9.50390625" style="1" bestFit="1" customWidth="1"/>
    <col min="20" max="23" width="13.00390625" style="1" customWidth="1"/>
    <col min="24" max="24" width="9.50390625" style="1" bestFit="1" customWidth="1"/>
    <col min="25" max="16384" width="13.00390625" style="1" customWidth="1"/>
  </cols>
  <sheetData>
    <row r="1" spans="1:17" s="6" customFormat="1" ht="39.75" customHeight="1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5"/>
    </row>
    <row r="2" spans="1:17" s="6" customFormat="1" ht="21.75" customHeight="1" thickBot="1">
      <c r="A2" s="165" t="s">
        <v>120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5"/>
    </row>
    <row r="3" spans="1:18" s="6" customFormat="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7"/>
      <c r="R3" s="7"/>
    </row>
    <row r="4" spans="1:18" s="6" customFormat="1" ht="15" customHeight="1">
      <c r="A4" s="17"/>
      <c r="B4" s="142" t="s">
        <v>115</v>
      </c>
      <c r="C4" s="142"/>
      <c r="D4" s="141" t="s">
        <v>185</v>
      </c>
      <c r="E4" s="141"/>
      <c r="F4" s="141"/>
      <c r="G4" s="141"/>
      <c r="H4" s="141"/>
      <c r="I4" s="141"/>
      <c r="J4" s="112"/>
      <c r="K4" s="16" t="s">
        <v>116</v>
      </c>
      <c r="L4" s="139">
        <v>42370</v>
      </c>
      <c r="M4" s="139"/>
      <c r="N4" s="139"/>
      <c r="O4" s="116"/>
      <c r="P4" s="116"/>
      <c r="Q4" s="7"/>
      <c r="R4" s="7"/>
    </row>
    <row r="5" spans="1:18" s="6" customFormat="1" ht="10.5" customHeight="1">
      <c r="A5" s="17"/>
      <c r="B5" s="17"/>
      <c r="C5" s="17"/>
      <c r="D5" s="17"/>
      <c r="E5" s="17"/>
      <c r="F5" s="17"/>
      <c r="G5" s="17"/>
      <c r="H5" s="17"/>
      <c r="I5" s="17"/>
      <c r="J5" s="112"/>
      <c r="K5" s="17"/>
      <c r="L5" s="29"/>
      <c r="M5" s="29"/>
      <c r="N5" s="29"/>
      <c r="O5" s="29"/>
      <c r="P5" s="29"/>
      <c r="Q5" s="8"/>
      <c r="R5" s="7"/>
    </row>
    <row r="6" spans="1:18" s="6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12"/>
      <c r="K6" s="16" t="s">
        <v>117</v>
      </c>
      <c r="L6" s="140" t="s">
        <v>121</v>
      </c>
      <c r="M6" s="140"/>
      <c r="N6" s="140"/>
      <c r="O6" s="28"/>
      <c r="P6" s="28"/>
      <c r="Q6" s="8"/>
      <c r="R6" s="7"/>
    </row>
    <row r="7" spans="1:18" s="6" customFormat="1" ht="10.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  <c r="O7" s="32"/>
      <c r="P7" s="32"/>
      <c r="Q7" s="8"/>
      <c r="R7" s="7"/>
    </row>
    <row r="8" spans="1:18" s="6" customFormat="1" ht="15" customHeight="1" thickTop="1">
      <c r="A8" s="17"/>
      <c r="B8" s="17"/>
      <c r="C8" s="17"/>
      <c r="D8" s="17"/>
      <c r="E8" s="17"/>
      <c r="F8" s="17"/>
      <c r="G8" s="17"/>
      <c r="H8" s="17"/>
      <c r="I8" s="17"/>
      <c r="J8" s="17"/>
      <c r="K8" s="14"/>
      <c r="L8" s="17"/>
      <c r="M8" s="17"/>
      <c r="N8" s="30"/>
      <c r="O8" s="30"/>
      <c r="P8" s="30"/>
      <c r="Q8" s="8"/>
      <c r="R8" s="7"/>
    </row>
    <row r="9" spans="1:18" s="6" customFormat="1" ht="15" customHeight="1" thickBot="1">
      <c r="A9" s="17"/>
      <c r="B9" s="166" t="s">
        <v>110</v>
      </c>
      <c r="C9" s="166"/>
      <c r="D9" s="166"/>
      <c r="E9" s="166"/>
      <c r="F9" s="17"/>
      <c r="G9" s="17"/>
      <c r="H9" s="17"/>
      <c r="I9" s="17"/>
      <c r="J9" s="17"/>
      <c r="K9" s="14"/>
      <c r="L9" s="17"/>
      <c r="M9" s="17"/>
      <c r="N9" s="30"/>
      <c r="O9" s="30"/>
      <c r="P9" s="30"/>
      <c r="Q9" s="8"/>
      <c r="R9" s="7"/>
    </row>
    <row r="10" spans="1:18" s="6" customFormat="1" ht="15" customHeight="1" thickBot="1" thickTop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7"/>
      <c r="R10" s="7"/>
    </row>
    <row r="11" spans="1:18" s="10" customFormat="1" ht="15" customHeight="1" thickBot="1">
      <c r="A11" s="11"/>
      <c r="B11" s="142" t="s">
        <v>122</v>
      </c>
      <c r="C11" s="142"/>
      <c r="D11" s="142"/>
      <c r="E11" s="150"/>
      <c r="F11" s="51">
        <v>40</v>
      </c>
      <c r="G11" s="11" t="s">
        <v>0</v>
      </c>
      <c r="H11" s="14"/>
      <c r="I11" s="14"/>
      <c r="J11" s="16" t="s">
        <v>1</v>
      </c>
      <c r="K11" s="51">
        <v>1</v>
      </c>
      <c r="L11" s="20"/>
      <c r="M11" s="20"/>
      <c r="N11" s="20"/>
      <c r="O11" s="20"/>
      <c r="P11" s="20"/>
      <c r="Q11" s="9"/>
      <c r="R11" s="9"/>
    </row>
    <row r="12" spans="1:18" s="10" customFormat="1" ht="15" customHeight="1" thickBot="1">
      <c r="A12" s="12"/>
      <c r="B12" s="148" t="s">
        <v>158</v>
      </c>
      <c r="C12" s="148"/>
      <c r="D12" s="148"/>
      <c r="E12" s="149"/>
      <c r="F12" s="51">
        <v>100</v>
      </c>
      <c r="G12" s="21" t="s">
        <v>126</v>
      </c>
      <c r="H12" s="14"/>
      <c r="I12" s="14"/>
      <c r="J12" s="11" t="s">
        <v>187</v>
      </c>
      <c r="K12" s="11"/>
      <c r="L12" s="11"/>
      <c r="M12" s="11"/>
      <c r="N12" s="11"/>
      <c r="O12" s="11"/>
      <c r="P12" s="11"/>
      <c r="Q12" s="9"/>
      <c r="R12" s="9"/>
    </row>
    <row r="13" spans="1:18" s="10" customFormat="1" ht="15" customHeight="1" thickBot="1">
      <c r="A13" s="12"/>
      <c r="B13" s="148" t="s">
        <v>159</v>
      </c>
      <c r="C13" s="148"/>
      <c r="D13" s="148"/>
      <c r="E13" s="149"/>
      <c r="F13" s="51">
        <v>28000</v>
      </c>
      <c r="G13" s="21" t="s">
        <v>127</v>
      </c>
      <c r="H13" s="14"/>
      <c r="I13" s="14"/>
      <c r="J13" s="11" t="s">
        <v>167</v>
      </c>
      <c r="K13" s="11"/>
      <c r="L13" s="11"/>
      <c r="M13" s="11"/>
      <c r="N13" s="11"/>
      <c r="O13" s="11"/>
      <c r="P13" s="11"/>
      <c r="Q13" s="9"/>
      <c r="R13" s="9"/>
    </row>
    <row r="14" spans="1:18" s="10" customFormat="1" ht="15" customHeight="1" thickBot="1">
      <c r="A14" s="11"/>
      <c r="B14" s="148" t="s">
        <v>160</v>
      </c>
      <c r="C14" s="148"/>
      <c r="D14" s="148"/>
      <c r="E14" s="149"/>
      <c r="F14" s="51">
        <v>0.2</v>
      </c>
      <c r="G14" s="21" t="s">
        <v>108</v>
      </c>
      <c r="H14" s="14"/>
      <c r="I14" s="14"/>
      <c r="J14" s="16" t="s">
        <v>2</v>
      </c>
      <c r="K14" s="51">
        <v>1</v>
      </c>
      <c r="L14" s="20"/>
      <c r="M14" s="20"/>
      <c r="N14" s="20"/>
      <c r="O14" s="20"/>
      <c r="P14" s="20"/>
      <c r="Q14" s="9"/>
      <c r="R14" s="9"/>
    </row>
    <row r="15" spans="1:18" s="10" customFormat="1" ht="15" customHeight="1" thickBot="1">
      <c r="A15" s="11"/>
      <c r="B15" s="148" t="s">
        <v>161</v>
      </c>
      <c r="C15" s="148"/>
      <c r="D15" s="148"/>
      <c r="E15" s="149"/>
      <c r="F15" s="51">
        <f>10/10^6</f>
        <v>1E-05</v>
      </c>
      <c r="G15" s="23" t="s">
        <v>109</v>
      </c>
      <c r="H15" s="14"/>
      <c r="I15" s="14"/>
      <c r="J15" s="11" t="s">
        <v>168</v>
      </c>
      <c r="K15" s="11"/>
      <c r="L15" s="11"/>
      <c r="M15" s="11"/>
      <c r="N15" s="11"/>
      <c r="O15" s="11"/>
      <c r="P15" s="11"/>
      <c r="Q15" s="9"/>
      <c r="R15" s="9"/>
    </row>
    <row r="16" spans="1:18" s="10" customFormat="1" ht="15" customHeight="1" thickBot="1">
      <c r="A16" s="13"/>
      <c r="B16" s="154" t="s">
        <v>163</v>
      </c>
      <c r="C16" s="154"/>
      <c r="D16" s="154"/>
      <c r="E16" s="155"/>
      <c r="F16" s="51">
        <v>4.4</v>
      </c>
      <c r="G16" s="21" t="s">
        <v>127</v>
      </c>
      <c r="H16" s="14"/>
      <c r="I16" s="14"/>
      <c r="J16" s="16" t="s">
        <v>3</v>
      </c>
      <c r="K16" s="51">
        <v>2</v>
      </c>
      <c r="L16" s="11" t="s">
        <v>4</v>
      </c>
      <c r="M16" s="11"/>
      <c r="N16" s="20"/>
      <c r="O16" s="20"/>
      <c r="P16" s="20"/>
      <c r="Q16" s="9"/>
      <c r="R16" s="9"/>
    </row>
    <row r="17" spans="1:18" s="10" customFormat="1" ht="15" customHeight="1" thickBot="1">
      <c r="A17" s="12"/>
      <c r="B17" s="156" t="s">
        <v>162</v>
      </c>
      <c r="C17" s="156"/>
      <c r="D17" s="156"/>
      <c r="E17" s="157"/>
      <c r="F17" s="51">
        <v>0.3</v>
      </c>
      <c r="G17" s="21" t="s">
        <v>124</v>
      </c>
      <c r="H17" s="14"/>
      <c r="I17" s="14"/>
      <c r="J17" s="16" t="s">
        <v>165</v>
      </c>
      <c r="K17" s="51">
        <v>1</v>
      </c>
      <c r="L17" s="11" t="s">
        <v>6</v>
      </c>
      <c r="M17" s="11"/>
      <c r="N17" s="20"/>
      <c r="O17" s="20"/>
      <c r="P17" s="20"/>
      <c r="Q17" s="9"/>
      <c r="R17" s="9"/>
    </row>
    <row r="18" spans="1:18" s="10" customFormat="1" ht="15" customHeight="1" thickBot="1">
      <c r="A18" s="113"/>
      <c r="B18" s="15" t="s">
        <v>170</v>
      </c>
      <c r="C18" s="15"/>
      <c r="D18" s="114"/>
      <c r="E18" s="113"/>
      <c r="F18" s="113"/>
      <c r="G18" s="113"/>
      <c r="H18" s="14"/>
      <c r="I18" s="14"/>
      <c r="J18" s="11" t="s">
        <v>169</v>
      </c>
      <c r="K18" s="11"/>
      <c r="L18" s="11"/>
      <c r="M18" s="11"/>
      <c r="N18" s="11"/>
      <c r="O18" s="11"/>
      <c r="P18" s="11"/>
      <c r="Q18" s="9"/>
      <c r="R18" s="9"/>
    </row>
    <row r="19" spans="1:18" s="10" customFormat="1" ht="15" customHeight="1" thickBot="1">
      <c r="A19" s="13"/>
      <c r="B19" s="123" t="s">
        <v>182</v>
      </c>
      <c r="C19" s="122"/>
      <c r="D19" s="122"/>
      <c r="E19" s="122"/>
      <c r="F19" s="122"/>
      <c r="G19" s="122"/>
      <c r="H19" s="122"/>
      <c r="I19" s="122"/>
      <c r="J19" s="150" t="s">
        <v>32</v>
      </c>
      <c r="K19" s="51">
        <v>2</v>
      </c>
      <c r="L19" s="11" t="s">
        <v>33</v>
      </c>
      <c r="M19" s="11"/>
      <c r="N19" s="11"/>
      <c r="O19" s="11"/>
      <c r="P19" s="11"/>
      <c r="Q19" s="9"/>
      <c r="R19" s="9"/>
    </row>
    <row r="20" spans="1:18" s="6" customFormat="1" ht="15" customHeight="1" thickBot="1">
      <c r="A20" s="14"/>
      <c r="B20" s="156" t="s">
        <v>123</v>
      </c>
      <c r="C20" s="156"/>
      <c r="D20" s="156"/>
      <c r="E20" s="157"/>
      <c r="F20" s="51">
        <v>2</v>
      </c>
      <c r="G20" s="33"/>
      <c r="H20" s="14"/>
      <c r="I20" s="14"/>
      <c r="J20" s="150"/>
      <c r="K20" s="51">
        <v>1</v>
      </c>
      <c r="L20" s="11" t="s">
        <v>177</v>
      </c>
      <c r="M20" s="11"/>
      <c r="N20" s="11"/>
      <c r="O20" s="11"/>
      <c r="P20" s="11"/>
      <c r="Q20" s="7"/>
      <c r="R20" s="7"/>
    </row>
    <row r="21" spans="1:18" s="6" customFormat="1" ht="15" customHeight="1" thickBot="1">
      <c r="A21" s="16"/>
      <c r="B21" s="15" t="s">
        <v>171</v>
      </c>
      <c r="C21" s="15"/>
      <c r="D21" s="14"/>
      <c r="E21" s="112"/>
      <c r="F21" s="33"/>
      <c r="G21" s="33"/>
      <c r="H21" s="17"/>
      <c r="I21" s="17"/>
      <c r="J21" s="19" t="s">
        <v>112</v>
      </c>
      <c r="K21" s="51">
        <v>1</v>
      </c>
      <c r="L21" s="11" t="s">
        <v>174</v>
      </c>
      <c r="M21" s="11"/>
      <c r="N21" s="18"/>
      <c r="O21" s="18"/>
      <c r="P21" s="18"/>
      <c r="Q21" s="7"/>
      <c r="R21" s="7"/>
    </row>
    <row r="22" spans="1:18" s="6" customFormat="1" ht="15" customHeight="1" thickBot="1">
      <c r="A22" s="17"/>
      <c r="B22" s="142" t="s">
        <v>156</v>
      </c>
      <c r="C22" s="142"/>
      <c r="D22" s="142"/>
      <c r="E22" s="150"/>
      <c r="F22" s="51">
        <v>3</v>
      </c>
      <c r="G22" s="34"/>
      <c r="H22" s="17"/>
      <c r="I22" s="17"/>
      <c r="J22" s="19" t="s">
        <v>157</v>
      </c>
      <c r="K22" s="51">
        <v>0</v>
      </c>
      <c r="L22" s="13" t="s">
        <v>175</v>
      </c>
      <c r="M22" s="13"/>
      <c r="N22" s="18"/>
      <c r="O22" s="18"/>
      <c r="P22" s="18"/>
      <c r="Q22" s="7"/>
      <c r="R22" s="7"/>
    </row>
    <row r="23" spans="1:18" s="6" customFormat="1" ht="15" customHeight="1" thickBot="1">
      <c r="A23" s="17"/>
      <c r="B23" s="15" t="s">
        <v>186</v>
      </c>
      <c r="C23" s="15"/>
      <c r="D23" s="17"/>
      <c r="E23" s="112"/>
      <c r="F23" s="15"/>
      <c r="G23" s="15"/>
      <c r="H23" s="17"/>
      <c r="I23" s="17"/>
      <c r="J23" s="35"/>
      <c r="K23" s="36"/>
      <c r="L23" s="37"/>
      <c r="M23" s="37"/>
      <c r="N23" s="17"/>
      <c r="O23" s="17"/>
      <c r="P23" s="17"/>
      <c r="Q23" s="7"/>
      <c r="R23" s="7"/>
    </row>
    <row r="24" spans="1:18" s="6" customFormat="1" ht="15" customHeight="1" thickBot="1">
      <c r="A24" s="17"/>
      <c r="B24" s="142" t="s">
        <v>166</v>
      </c>
      <c r="C24" s="142"/>
      <c r="D24" s="142"/>
      <c r="E24" s="150"/>
      <c r="F24" s="51">
        <v>7</v>
      </c>
      <c r="G24" s="29"/>
      <c r="H24" s="17"/>
      <c r="I24" s="17"/>
      <c r="J24" s="35"/>
      <c r="K24" s="36"/>
      <c r="L24" s="37"/>
      <c r="M24" s="37"/>
      <c r="N24" s="17"/>
      <c r="O24" s="17"/>
      <c r="P24" s="17"/>
      <c r="Q24" s="7"/>
      <c r="R24" s="7"/>
    </row>
    <row r="25" spans="1:18" s="6" customFormat="1" ht="15" customHeight="1" thickBot="1">
      <c r="A25" s="17"/>
      <c r="B25" s="15" t="s">
        <v>172</v>
      </c>
      <c r="C25" s="15"/>
      <c r="D25" s="17"/>
      <c r="E25" s="112"/>
      <c r="F25" s="29"/>
      <c r="G25" s="29"/>
      <c r="H25" s="17"/>
      <c r="I25" s="17"/>
      <c r="J25" s="29"/>
      <c r="K25" s="29"/>
      <c r="L25" s="29"/>
      <c r="M25" s="29"/>
      <c r="N25" s="29"/>
      <c r="O25" s="118"/>
      <c r="P25" s="118"/>
      <c r="Q25" s="7"/>
      <c r="R25" s="7"/>
    </row>
    <row r="26" spans="1:18" s="6" customFormat="1" ht="15" customHeight="1" thickBot="1">
      <c r="A26" s="17"/>
      <c r="B26" s="15" t="s">
        <v>173</v>
      </c>
      <c r="C26" s="15"/>
      <c r="D26" s="17"/>
      <c r="E26" s="112"/>
      <c r="F26" s="29"/>
      <c r="G26" s="29"/>
      <c r="H26" s="17"/>
      <c r="I26" s="17"/>
      <c r="J26" s="24" t="s">
        <v>135</v>
      </c>
      <c r="K26" s="60">
        <f>IF($F$22=1,2.12,IF($F$22=2,1.59,IF($F$22=3,1.38,"Error")))</f>
        <v>1.38</v>
      </c>
      <c r="L26" s="24"/>
      <c r="M26" s="24" t="s">
        <v>136</v>
      </c>
      <c r="N26" s="61">
        <v>1</v>
      </c>
      <c r="O26" s="62"/>
      <c r="P26" s="62"/>
      <c r="Q26" s="7"/>
      <c r="R26" s="7"/>
    </row>
    <row r="27" spans="1:18" s="6" customFormat="1" ht="15" customHeight="1" thickBot="1">
      <c r="A27" s="17"/>
      <c r="B27" s="17"/>
      <c r="C27" s="17"/>
      <c r="D27" s="17"/>
      <c r="E27" s="38"/>
      <c r="F27" s="25" t="s">
        <v>22</v>
      </c>
      <c r="G27" s="25" t="s">
        <v>21</v>
      </c>
      <c r="H27" s="40"/>
      <c r="I27" s="40"/>
      <c r="J27" s="41"/>
      <c r="K27" s="42"/>
      <c r="L27" s="41"/>
      <c r="M27" s="41"/>
      <c r="N27" s="39"/>
      <c r="O27" s="39"/>
      <c r="P27" s="39"/>
      <c r="Q27" s="7"/>
      <c r="R27" s="7"/>
    </row>
    <row r="28" spans="1:18" s="6" customFormat="1" ht="15" customHeight="1" thickBot="1">
      <c r="A28" s="17"/>
      <c r="B28" s="17"/>
      <c r="C28" s="146" t="s">
        <v>134</v>
      </c>
      <c r="D28" s="146"/>
      <c r="E28" s="147"/>
      <c r="F28" s="61">
        <f>IF($K$11=1,データベース!C21,IF($K$11=2,データベース!C22,IF($K$11=3,データベース!C23,IF($K$11=4,データベース!C24,IF($K$11=5,データベース!C25,IF($K$11=6,データベース!C26,IF($K$11=7,データベース!C27,"Error")))))))</f>
        <v>0.85</v>
      </c>
      <c r="G28" s="61">
        <f>IF($K$11=1,データベース!D21,IF($K$11=2,データベース!D22,IF($K$11=3,データベース!D23,IF($K$11=4,データベース!D24,IF($K$11=5,データベース!D25,IF($K$11=6,データベース!D26,IF($K$11=7,データベース!D27,"Error")))))))</f>
        <v>0.4</v>
      </c>
      <c r="H28" s="40"/>
      <c r="I28" s="40"/>
      <c r="J28" s="22" t="s">
        <v>133</v>
      </c>
      <c r="K28" s="63">
        <f>IF(F24=1,0.7,IF(F24=2,0.8,IF(F24=3,1,IF(F24=4,1.1,IF(F24=5,1.3,IF(F24=6,1.5,IF(F24=7,1.8,"Error !")))))))</f>
        <v>1.8</v>
      </c>
      <c r="L28" s="41"/>
      <c r="M28" s="41"/>
      <c r="N28" s="39"/>
      <c r="O28" s="39"/>
      <c r="P28" s="39"/>
      <c r="Q28" s="7"/>
      <c r="R28" s="7"/>
    </row>
    <row r="29" spans="1:18" s="10" customFormat="1" ht="15" customHeight="1">
      <c r="A29" s="14"/>
      <c r="B29" s="14"/>
      <c r="C29" s="14"/>
      <c r="D29" s="14"/>
      <c r="E29" s="36"/>
      <c r="F29" s="36"/>
      <c r="G29" s="14"/>
      <c r="H29" s="14"/>
      <c r="I29" s="14"/>
      <c r="J29" s="14"/>
      <c r="K29" s="14"/>
      <c r="L29" s="14"/>
      <c r="M29" s="14"/>
      <c r="N29" s="14"/>
      <c r="O29" s="119"/>
      <c r="P29" s="119"/>
      <c r="Q29" s="9"/>
      <c r="R29" s="9"/>
    </row>
    <row r="30" spans="1:17" s="10" customFormat="1" ht="15" customHeight="1" thickBot="1">
      <c r="A30" s="14"/>
      <c r="B30" s="14"/>
      <c r="C30" s="143" t="s">
        <v>15</v>
      </c>
      <c r="D30" s="143"/>
      <c r="E30" s="143"/>
      <c r="F30" s="115" t="s">
        <v>36</v>
      </c>
      <c r="G30" s="14"/>
      <c r="H30" s="113"/>
      <c r="I30" s="43" t="s">
        <v>37</v>
      </c>
      <c r="J30" s="44" t="s">
        <v>38</v>
      </c>
      <c r="K30" s="14"/>
      <c r="L30" s="113"/>
      <c r="M30" s="43" t="s">
        <v>125</v>
      </c>
      <c r="N30" s="44" t="s">
        <v>5</v>
      </c>
      <c r="O30" s="41"/>
      <c r="P30" s="41"/>
      <c r="Q30" s="9"/>
    </row>
    <row r="31" spans="1:17" s="10" customFormat="1" ht="15" customHeight="1">
      <c r="A31" s="14"/>
      <c r="B31" s="14"/>
      <c r="C31" s="144" t="s">
        <v>104</v>
      </c>
      <c r="D31" s="144"/>
      <c r="E31" s="145"/>
      <c r="F31" s="52">
        <f>IF($F$22=1,'疲労計算'!C9,IF($F$22=2,'疲労計算'!C16,'疲労計算'!C23))</f>
        <v>0.5</v>
      </c>
      <c r="G31" s="14"/>
      <c r="H31" s="113"/>
      <c r="I31" s="26" t="s">
        <v>43</v>
      </c>
      <c r="J31" s="52">
        <f>'疲労計算'!K65</f>
        <v>0</v>
      </c>
      <c r="K31" s="14"/>
      <c r="L31" s="113"/>
      <c r="M31" s="58">
        <v>9.8</v>
      </c>
      <c r="N31" s="52">
        <f>'疲労計算'!K9</f>
        <v>9998</v>
      </c>
      <c r="O31" s="120"/>
      <c r="P31" s="120"/>
      <c r="Q31" s="9"/>
    </row>
    <row r="32" spans="1:17" s="10" customFormat="1" ht="15" customHeight="1">
      <c r="A32" s="14"/>
      <c r="B32" s="14"/>
      <c r="C32" s="144" t="s">
        <v>105</v>
      </c>
      <c r="D32" s="144"/>
      <c r="E32" s="145"/>
      <c r="F32" s="53">
        <f>IF($F$22=1,'疲労計算'!C10,IF($F$22=2,'疲労計算'!C17,'疲労計算'!C24))</f>
        <v>0.46</v>
      </c>
      <c r="G32" s="14"/>
      <c r="H32" s="113"/>
      <c r="I32" s="26" t="s">
        <v>44</v>
      </c>
      <c r="J32" s="53">
        <f>'疲労計算'!K66</f>
        <v>0</v>
      </c>
      <c r="K32" s="14"/>
      <c r="L32" s="113"/>
      <c r="M32" s="58">
        <v>19.6</v>
      </c>
      <c r="N32" s="53">
        <f>'疲労計算'!K10</f>
        <v>2418</v>
      </c>
      <c r="O32" s="120"/>
      <c r="P32" s="120"/>
      <c r="Q32" s="9"/>
    </row>
    <row r="33" spans="1:17" s="10" customFormat="1" ht="15" customHeight="1">
      <c r="A33" s="14"/>
      <c r="B33" s="14"/>
      <c r="C33" s="144" t="s">
        <v>106</v>
      </c>
      <c r="D33" s="144"/>
      <c r="E33" s="145"/>
      <c r="F33" s="53">
        <f>IF($F$22=1,'疲労計算'!C11,IF($F$22=2,'疲労計算'!C18,'疲労計算'!C25))</f>
        <v>0.02</v>
      </c>
      <c r="G33" s="14"/>
      <c r="H33" s="113"/>
      <c r="I33" s="26" t="s">
        <v>45</v>
      </c>
      <c r="J33" s="53">
        <f>'疲労計算'!K67</f>
        <v>0.007</v>
      </c>
      <c r="K33" s="14"/>
      <c r="L33" s="113"/>
      <c r="M33" s="58">
        <v>29.4</v>
      </c>
      <c r="N33" s="53">
        <f>'疲労計算'!K11</f>
        <v>1802</v>
      </c>
      <c r="O33" s="120"/>
      <c r="P33" s="120"/>
      <c r="Q33" s="9"/>
    </row>
    <row r="34" spans="1:17" s="10" customFormat="1" ht="15" customHeight="1" thickBot="1">
      <c r="A34" s="14"/>
      <c r="B34" s="14"/>
      <c r="C34" s="144" t="s">
        <v>107</v>
      </c>
      <c r="D34" s="144"/>
      <c r="E34" s="145"/>
      <c r="F34" s="54">
        <f>IF($F$22=1,'疲労計算'!C12,IF($F$22=2,'疲労計算'!C19,'疲労計算'!C26))</f>
        <v>0.02</v>
      </c>
      <c r="G34" s="14"/>
      <c r="H34" s="113"/>
      <c r="I34" s="26" t="s">
        <v>46</v>
      </c>
      <c r="J34" s="53">
        <f>'疲労計算'!K68</f>
        <v>0.025</v>
      </c>
      <c r="K34" s="14"/>
      <c r="L34" s="113"/>
      <c r="M34" s="58">
        <v>39.2</v>
      </c>
      <c r="N34" s="53">
        <f>'疲労計算'!K12</f>
        <v>980</v>
      </c>
      <c r="O34" s="120"/>
      <c r="P34" s="120"/>
      <c r="Q34" s="9"/>
    </row>
    <row r="35" spans="1:17" s="10" customFormat="1" ht="15" customHeight="1">
      <c r="A35" s="14"/>
      <c r="B35" s="14"/>
      <c r="C35" s="14"/>
      <c r="D35" s="14"/>
      <c r="E35" s="36"/>
      <c r="F35" s="36"/>
      <c r="G35" s="14"/>
      <c r="H35" s="113"/>
      <c r="I35" s="26" t="s">
        <v>47</v>
      </c>
      <c r="J35" s="53">
        <f>'疲労計算'!K69</f>
        <v>0.053</v>
      </c>
      <c r="K35" s="14"/>
      <c r="L35" s="113"/>
      <c r="M35" s="59">
        <v>49</v>
      </c>
      <c r="N35" s="53">
        <f>'疲労計算'!K13</f>
        <v>505</v>
      </c>
      <c r="O35" s="120"/>
      <c r="P35" s="120"/>
      <c r="Q35" s="9"/>
    </row>
    <row r="36" spans="1:17" s="10" customFormat="1" ht="15" customHeight="1" thickBot="1">
      <c r="A36" s="14"/>
      <c r="B36" s="14"/>
      <c r="C36" s="143" t="s">
        <v>15</v>
      </c>
      <c r="D36" s="143"/>
      <c r="E36" s="143"/>
      <c r="F36" s="115" t="s">
        <v>111</v>
      </c>
      <c r="G36" s="14"/>
      <c r="H36" s="113"/>
      <c r="I36" s="26" t="s">
        <v>48</v>
      </c>
      <c r="J36" s="53">
        <f>'疲労計算'!K70</f>
        <v>0.08</v>
      </c>
      <c r="K36" s="14"/>
      <c r="L36" s="113"/>
      <c r="M36" s="58">
        <v>58.8</v>
      </c>
      <c r="N36" s="53">
        <f>'疲労計算'!K14</f>
        <v>329</v>
      </c>
      <c r="O36" s="120"/>
      <c r="P36" s="120"/>
      <c r="Q36" s="9"/>
    </row>
    <row r="37" spans="1:17" s="10" customFormat="1" ht="15" customHeight="1">
      <c r="A37" s="14"/>
      <c r="B37" s="14"/>
      <c r="C37" s="144" t="s">
        <v>104</v>
      </c>
      <c r="D37" s="144"/>
      <c r="E37" s="145"/>
      <c r="F37" s="55">
        <v>1</v>
      </c>
      <c r="G37" s="14"/>
      <c r="H37" s="113"/>
      <c r="I37" s="26" t="s">
        <v>49</v>
      </c>
      <c r="J37" s="53">
        <f>'疲労計算'!K71</f>
        <v>0.115</v>
      </c>
      <c r="K37" s="14"/>
      <c r="L37" s="113"/>
      <c r="M37" s="58">
        <v>68.6</v>
      </c>
      <c r="N37" s="53">
        <f>'疲労計算'!K15</f>
        <v>182</v>
      </c>
      <c r="O37" s="120"/>
      <c r="P37" s="120"/>
      <c r="Q37" s="9"/>
    </row>
    <row r="38" spans="1:17" s="10" customFormat="1" ht="15" customHeight="1">
      <c r="A38" s="14"/>
      <c r="B38" s="14"/>
      <c r="C38" s="144" t="s">
        <v>105</v>
      </c>
      <c r="D38" s="144"/>
      <c r="E38" s="145"/>
      <c r="F38" s="53">
        <f>IF(AND(F$20=1,F$22=3),0.2,IF(AND(F$20=2,F$22=3),0.2,IF(AND(F$20=3,F$22=3),0.3,0.7)))</f>
        <v>0.2</v>
      </c>
      <c r="G38" s="14"/>
      <c r="H38" s="113"/>
      <c r="I38" s="26" t="s">
        <v>50</v>
      </c>
      <c r="J38" s="53">
        <f>'疲労計算'!K72</f>
        <v>0.14</v>
      </c>
      <c r="K38" s="14"/>
      <c r="L38" s="113"/>
      <c r="M38" s="58">
        <v>78.4</v>
      </c>
      <c r="N38" s="53">
        <f>'疲労計算'!K16</f>
        <v>81</v>
      </c>
      <c r="O38" s="120"/>
      <c r="P38" s="120"/>
      <c r="Q38" s="9"/>
    </row>
    <row r="39" spans="1:17" s="10" customFormat="1" ht="15" customHeight="1">
      <c r="A39" s="14"/>
      <c r="B39" s="14"/>
      <c r="C39" s="144" t="s">
        <v>106</v>
      </c>
      <c r="D39" s="144"/>
      <c r="E39" s="145"/>
      <c r="F39" s="53">
        <f>IF(AND(F$20=1,F$22=3),0.1,IF(AND(F$20=2,F$22=3),0.1,IF(AND(F$20=3,F$22=3),0,0.5)))</f>
        <v>0.1</v>
      </c>
      <c r="G39" s="14"/>
      <c r="H39" s="113"/>
      <c r="I39" s="26" t="s">
        <v>51</v>
      </c>
      <c r="J39" s="53">
        <f>'疲労計算'!K73</f>
        <v>0.21</v>
      </c>
      <c r="K39" s="14"/>
      <c r="L39" s="113"/>
      <c r="M39" s="58">
        <v>88.2</v>
      </c>
      <c r="N39" s="53">
        <f>'疲労計算'!K17</f>
        <v>36</v>
      </c>
      <c r="O39" s="120"/>
      <c r="P39" s="120"/>
      <c r="Q39" s="9"/>
    </row>
    <row r="40" spans="1:17" s="10" customFormat="1" ht="15" customHeight="1" thickBot="1">
      <c r="A40" s="14"/>
      <c r="B40" s="14"/>
      <c r="C40" s="144" t="s">
        <v>107</v>
      </c>
      <c r="D40" s="144"/>
      <c r="E40" s="145"/>
      <c r="F40" s="54">
        <f>IF(AND(F$20=1,F$22=3),0.01,IF(AND(F$20=2,F$22=3),0.01,IF(AND(F$20=3,F$22=3),0,0.35)))</f>
        <v>0.01</v>
      </c>
      <c r="G40" s="14"/>
      <c r="H40" s="113"/>
      <c r="I40" s="26" t="s">
        <v>52</v>
      </c>
      <c r="J40" s="53">
        <f>'疲労計算'!K74</f>
        <v>0.37</v>
      </c>
      <c r="K40" s="14"/>
      <c r="L40" s="113"/>
      <c r="M40" s="59">
        <v>98</v>
      </c>
      <c r="N40" s="53">
        <f>'疲労計算'!K18</f>
        <v>19</v>
      </c>
      <c r="O40" s="120"/>
      <c r="P40" s="120"/>
      <c r="Q40" s="9"/>
    </row>
    <row r="41" spans="1:17" s="10" customFormat="1" ht="15" customHeight="1">
      <c r="A41" s="14"/>
      <c r="B41" s="14"/>
      <c r="C41" s="14"/>
      <c r="D41" s="14"/>
      <c r="E41" s="36"/>
      <c r="F41" s="36"/>
      <c r="G41" s="14"/>
      <c r="H41" s="113"/>
      <c r="I41" s="27" t="s">
        <v>53</v>
      </c>
      <c r="J41" s="53">
        <f>'疲労計算'!K75</f>
        <v>0.48</v>
      </c>
      <c r="K41" s="14"/>
      <c r="L41" s="113"/>
      <c r="M41" s="58">
        <v>107.8</v>
      </c>
      <c r="N41" s="53">
        <f>'疲労計算'!K19</f>
        <v>0</v>
      </c>
      <c r="O41" s="120"/>
      <c r="P41" s="120"/>
      <c r="Q41" s="9"/>
    </row>
    <row r="42" spans="1:17" s="10" customFormat="1" ht="15" customHeight="1" thickBot="1">
      <c r="A42" s="14"/>
      <c r="B42" s="14"/>
      <c r="C42" s="136" t="s">
        <v>164</v>
      </c>
      <c r="D42" s="137"/>
      <c r="E42" s="137"/>
      <c r="F42" s="138"/>
      <c r="G42" s="14"/>
      <c r="H42" s="113"/>
      <c r="I42" s="27" t="s">
        <v>129</v>
      </c>
      <c r="J42" s="53">
        <f>'疲労計算'!K76</f>
        <v>0.38</v>
      </c>
      <c r="K42" s="14"/>
      <c r="L42" s="113"/>
      <c r="M42" s="58">
        <v>127.4</v>
      </c>
      <c r="N42" s="53">
        <f>'疲労計算'!K20</f>
        <v>0</v>
      </c>
      <c r="O42" s="120"/>
      <c r="P42" s="120"/>
      <c r="Q42" s="9"/>
    </row>
    <row r="43" spans="1:17" s="10" customFormat="1" ht="15" customHeight="1" thickBot="1">
      <c r="A43" s="14"/>
      <c r="B43" s="14"/>
      <c r="C43" s="134" t="s">
        <v>102</v>
      </c>
      <c r="D43" s="134"/>
      <c r="E43" s="135"/>
      <c r="F43" s="55">
        <f>'疲労計算'!C4</f>
        <v>0.6</v>
      </c>
      <c r="G43" s="14"/>
      <c r="H43" s="113"/>
      <c r="I43" s="27" t="s">
        <v>130</v>
      </c>
      <c r="J43" s="53">
        <f>'疲労計算'!K77</f>
        <v>0.12</v>
      </c>
      <c r="K43" s="14"/>
      <c r="L43" s="113"/>
      <c r="M43" s="59">
        <v>147</v>
      </c>
      <c r="N43" s="54">
        <f>'疲労計算'!K21</f>
        <v>0</v>
      </c>
      <c r="O43" s="120"/>
      <c r="P43" s="120"/>
      <c r="Q43" s="9"/>
    </row>
    <row r="44" spans="1:17" s="10" customFormat="1" ht="15" customHeight="1" thickBot="1">
      <c r="A44" s="14"/>
      <c r="B44" s="14"/>
      <c r="C44" s="134" t="s">
        <v>103</v>
      </c>
      <c r="D44" s="134"/>
      <c r="E44" s="135"/>
      <c r="F44" s="56">
        <f>'疲労計算'!D4</f>
        <v>0.4</v>
      </c>
      <c r="G44" s="14"/>
      <c r="H44" s="113"/>
      <c r="I44" s="27" t="s">
        <v>131</v>
      </c>
      <c r="J44" s="53">
        <f>'疲労計算'!K78</f>
        <v>0.02</v>
      </c>
      <c r="K44" s="14"/>
      <c r="L44" s="14"/>
      <c r="M44" s="14"/>
      <c r="N44" s="14"/>
      <c r="O44" s="119"/>
      <c r="P44" s="119"/>
      <c r="Q44" s="9"/>
    </row>
    <row r="45" spans="1:17" s="10" customFormat="1" ht="15" customHeight="1" thickBot="1">
      <c r="A45" s="14"/>
      <c r="B45" s="14"/>
      <c r="C45" s="14"/>
      <c r="D45" s="14"/>
      <c r="E45" s="45"/>
      <c r="F45" s="45"/>
      <c r="G45" s="14"/>
      <c r="H45" s="113"/>
      <c r="I45" s="27" t="s">
        <v>132</v>
      </c>
      <c r="J45" s="54">
        <f>'疲労計算'!K79</f>
        <v>0</v>
      </c>
      <c r="K45" s="14"/>
      <c r="L45" s="14"/>
      <c r="M45" s="14"/>
      <c r="N45" s="14"/>
      <c r="O45" s="119"/>
      <c r="P45" s="119"/>
      <c r="Q45" s="9"/>
    </row>
    <row r="46" spans="1:17" s="10" customFormat="1" ht="15" customHeight="1">
      <c r="A46" s="14"/>
      <c r="B46" s="14"/>
      <c r="C46" s="14"/>
      <c r="D46" s="14"/>
      <c r="E46" s="36"/>
      <c r="F46" s="36"/>
      <c r="G46" s="14"/>
      <c r="H46" s="57"/>
      <c r="I46" s="57"/>
      <c r="J46" s="57"/>
      <c r="K46" s="14"/>
      <c r="L46" s="14"/>
      <c r="M46" s="14"/>
      <c r="N46" s="14"/>
      <c r="O46" s="119"/>
      <c r="P46" s="119"/>
      <c r="Q46" s="9"/>
    </row>
    <row r="47" spans="1:17" s="10" customFormat="1" ht="15" customHeight="1" thickBot="1">
      <c r="A47" s="14"/>
      <c r="B47" s="14"/>
      <c r="C47" s="14"/>
      <c r="D47" s="14"/>
      <c r="E47" s="36"/>
      <c r="F47" s="36"/>
      <c r="G47" s="14"/>
      <c r="H47" s="14"/>
      <c r="I47" s="14"/>
      <c r="J47" s="14"/>
      <c r="K47" s="14"/>
      <c r="L47" s="14"/>
      <c r="M47" s="14"/>
      <c r="N47" s="14"/>
      <c r="O47" s="119"/>
      <c r="P47" s="119"/>
      <c r="Q47" s="9"/>
    </row>
    <row r="48" spans="1:17" s="10" customFormat="1" ht="18" customHeight="1">
      <c r="A48" s="14"/>
      <c r="B48" s="14"/>
      <c r="C48" s="14"/>
      <c r="D48" s="14"/>
      <c r="E48" s="36"/>
      <c r="F48" s="36"/>
      <c r="G48" s="14"/>
      <c r="H48" s="14"/>
      <c r="I48" s="14"/>
      <c r="J48" s="14"/>
      <c r="K48" s="163" t="s">
        <v>128</v>
      </c>
      <c r="L48" s="159">
        <f>ROUND(IF(K21=1,SUM('疲労計算'!M103:BL117)*K28,IF(K21=2,SUM('疲労計算'!M141:BL155)*K28,Error)),3)</f>
        <v>0.637</v>
      </c>
      <c r="M48" s="159"/>
      <c r="N48" s="160"/>
      <c r="O48" s="117"/>
      <c r="P48" s="117"/>
      <c r="Q48" s="9"/>
    </row>
    <row r="49" spans="1:17" s="10" customFormat="1" ht="18" customHeight="1" thickBot="1">
      <c r="A49" s="14"/>
      <c r="B49" s="14"/>
      <c r="C49" s="14"/>
      <c r="D49" s="14"/>
      <c r="E49" s="36"/>
      <c r="F49" s="36"/>
      <c r="G49" s="14"/>
      <c r="H49" s="14"/>
      <c r="I49" s="14"/>
      <c r="J49" s="14"/>
      <c r="K49" s="164"/>
      <c r="L49" s="161"/>
      <c r="M49" s="161"/>
      <c r="N49" s="162"/>
      <c r="O49" s="117"/>
      <c r="P49" s="117"/>
      <c r="Q49" s="9"/>
    </row>
    <row r="50" spans="1:17" s="10" customFormat="1" ht="18" customHeight="1" thickBot="1">
      <c r="A50" s="14"/>
      <c r="B50" s="14"/>
      <c r="C50" s="14"/>
      <c r="D50" s="14"/>
      <c r="E50" s="36"/>
      <c r="F50" s="36"/>
      <c r="G50" s="14"/>
      <c r="H50" s="14"/>
      <c r="I50" s="14"/>
      <c r="J50" s="14"/>
      <c r="K50" s="30"/>
      <c r="L50" s="46"/>
      <c r="M50" s="46"/>
      <c r="N50" s="46"/>
      <c r="O50" s="46"/>
      <c r="P50" s="46"/>
      <c r="Q50" s="9"/>
    </row>
    <row r="51" spans="1:17" s="10" customFormat="1" ht="18" customHeight="1" thickTop="1">
      <c r="A51" s="153" t="s">
        <v>118</v>
      </c>
      <c r="B51" s="153"/>
      <c r="C51" s="153"/>
      <c r="D51" s="153"/>
      <c r="E51" s="153"/>
      <c r="F51" s="47"/>
      <c r="G51" s="48"/>
      <c r="H51" s="48"/>
      <c r="I51" s="48"/>
      <c r="J51" s="48"/>
      <c r="K51" s="49"/>
      <c r="L51" s="50"/>
      <c r="M51" s="50"/>
      <c r="N51" s="50"/>
      <c r="O51" s="50"/>
      <c r="P51" s="50"/>
      <c r="Q51" s="9"/>
    </row>
    <row r="52" spans="1:17" s="10" customFormat="1" ht="18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9"/>
    </row>
    <row r="53" spans="1:17" s="10" customFormat="1" ht="18" customHeight="1" thickBo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9"/>
    </row>
    <row r="54" spans="5:6" s="3" customFormat="1" ht="18" customHeight="1">
      <c r="E54" s="2"/>
      <c r="F54" s="4"/>
    </row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</sheetData>
  <sheetProtection password="E200" sheet="1"/>
  <mergeCells count="36">
    <mergeCell ref="A1:P1"/>
    <mergeCell ref="L48:N49"/>
    <mergeCell ref="K48:K49"/>
    <mergeCell ref="A2:P2"/>
    <mergeCell ref="B14:E14"/>
    <mergeCell ref="B22:E22"/>
    <mergeCell ref="B24:E24"/>
    <mergeCell ref="B11:E11"/>
    <mergeCell ref="B9:E9"/>
    <mergeCell ref="B12:E12"/>
    <mergeCell ref="B13:E13"/>
    <mergeCell ref="J19:J20"/>
    <mergeCell ref="A52:P53"/>
    <mergeCell ref="A51:E51"/>
    <mergeCell ref="B15:E15"/>
    <mergeCell ref="B16:E16"/>
    <mergeCell ref="B17:E17"/>
    <mergeCell ref="B20:E20"/>
    <mergeCell ref="C40:E40"/>
    <mergeCell ref="C43:E43"/>
    <mergeCell ref="C28:E28"/>
    <mergeCell ref="C30:E30"/>
    <mergeCell ref="C31:E31"/>
    <mergeCell ref="C32:E32"/>
    <mergeCell ref="C33:E33"/>
    <mergeCell ref="C34:E34"/>
    <mergeCell ref="C44:E44"/>
    <mergeCell ref="C42:F42"/>
    <mergeCell ref="L4:N4"/>
    <mergeCell ref="L6:N6"/>
    <mergeCell ref="D4:I4"/>
    <mergeCell ref="B4:C4"/>
    <mergeCell ref="C36:E36"/>
    <mergeCell ref="C37:E37"/>
    <mergeCell ref="C38:E38"/>
    <mergeCell ref="C39:E39"/>
  </mergeCells>
  <printOptions/>
  <pageMargins left="0.5118110236220472" right="0.31496062992125984" top="0.7874015748031497" bottom="0.1968503937007874" header="0.7874015748031497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L155"/>
  <sheetViews>
    <sheetView zoomScalePageLayoutView="0" workbookViewId="0" topLeftCell="A1">
      <selection activeCell="I33" sqref="H33:I33"/>
    </sheetView>
  </sheetViews>
  <sheetFormatPr defaultColWidth="8.875" defaultRowHeight="13.5"/>
  <cols>
    <col min="1" max="1" width="8.875" style="66" customWidth="1"/>
    <col min="2" max="3" width="11.00390625" style="66" bestFit="1" customWidth="1"/>
    <col min="4" max="4" width="10.25390625" style="66" bestFit="1" customWidth="1"/>
    <col min="5" max="7" width="9.00390625" style="66" bestFit="1" customWidth="1"/>
    <col min="8" max="8" width="9.25390625" style="66" customWidth="1"/>
    <col min="9" max="9" width="8.875" style="66" customWidth="1"/>
    <col min="10" max="10" width="10.25390625" style="66" bestFit="1" customWidth="1"/>
    <col min="11" max="11" width="9.00390625" style="66" bestFit="1" customWidth="1"/>
    <col min="12" max="12" width="10.125" style="66" customWidth="1"/>
    <col min="13" max="13" width="9.625" style="66" bestFit="1" customWidth="1"/>
    <col min="14" max="14" width="11.25390625" style="66" bestFit="1" customWidth="1"/>
    <col min="15" max="15" width="12.375" style="66" bestFit="1" customWidth="1"/>
    <col min="16" max="22" width="11.25390625" style="66" bestFit="1" customWidth="1"/>
    <col min="23" max="23" width="12.375" style="66" bestFit="1" customWidth="1"/>
    <col min="24" max="24" width="11.25390625" style="66" bestFit="1" customWidth="1"/>
    <col min="25" max="25" width="12.375" style="66" bestFit="1" customWidth="1"/>
    <col min="26" max="26" width="11.25390625" style="66" bestFit="1" customWidth="1"/>
    <col min="27" max="27" width="9.00390625" style="66" bestFit="1" customWidth="1"/>
    <col min="28" max="34" width="11.25390625" style="66" bestFit="1" customWidth="1"/>
    <col min="35" max="35" width="12.375" style="66" bestFit="1" customWidth="1"/>
    <col min="36" max="37" width="11.25390625" style="66" bestFit="1" customWidth="1"/>
    <col min="38" max="38" width="12.375" style="66" bestFit="1" customWidth="1"/>
    <col min="39" max="41" width="9.00390625" style="66" bestFit="1" customWidth="1"/>
    <col min="42" max="43" width="11.25390625" style="66" bestFit="1" customWidth="1"/>
    <col min="44" max="44" width="12.375" style="66" bestFit="1" customWidth="1"/>
    <col min="45" max="49" width="11.25390625" style="66" bestFit="1" customWidth="1"/>
    <col min="50" max="50" width="12.375" style="66" bestFit="1" customWidth="1"/>
    <col min="51" max="51" width="11.25390625" style="66" bestFit="1" customWidth="1"/>
    <col min="52" max="55" width="9.00390625" style="66" bestFit="1" customWidth="1"/>
    <col min="56" max="64" width="11.25390625" style="66" bestFit="1" customWidth="1"/>
    <col min="65" max="16384" width="8.875" style="66" customWidth="1"/>
  </cols>
  <sheetData>
    <row r="3" ht="17.25" thickBot="1"/>
    <row r="4" spans="2:8" s="64" customFormat="1" ht="17.25" thickBot="1">
      <c r="B4" s="67" t="s">
        <v>35</v>
      </c>
      <c r="C4" s="68">
        <f>IF('解析結果'!$K19=1,0.7,IF('解析結果'!$K19=2,0.6,"Error"))</f>
        <v>0.6</v>
      </c>
      <c r="D4" s="68">
        <f>IF('解析結果'!$K19=1,0.3,IF('解析結果'!$K19=2,0.4,"Error"))</f>
        <v>0.4</v>
      </c>
      <c r="E4" s="66"/>
      <c r="F4" s="66"/>
      <c r="G4" s="66"/>
      <c r="H4" s="66"/>
    </row>
    <row r="5" spans="1:4" ht="17.25" thickBot="1">
      <c r="A5" s="64"/>
      <c r="C5" s="105" t="s">
        <v>22</v>
      </c>
      <c r="D5" s="105" t="s">
        <v>21</v>
      </c>
    </row>
    <row r="6" spans="1:26" ht="13.5" customHeight="1" thickBot="1">
      <c r="A6" s="64"/>
      <c r="C6" s="105"/>
      <c r="D6" s="105"/>
      <c r="V6" s="67" t="s">
        <v>111</v>
      </c>
      <c r="W6" s="106">
        <f>'解析結果'!F37</f>
        <v>1</v>
      </c>
      <c r="X6" s="107">
        <f>'解析結果'!F38</f>
        <v>0.2</v>
      </c>
      <c r="Y6" s="107">
        <f>'解析結果'!F39</f>
        <v>0.1</v>
      </c>
      <c r="Z6" s="108">
        <f>'解析結果'!F40</f>
        <v>0.01</v>
      </c>
    </row>
    <row r="7" spans="1:34" ht="13.5" customHeight="1">
      <c r="A7" s="64"/>
      <c r="B7" s="67" t="s">
        <v>58</v>
      </c>
      <c r="C7" s="67"/>
      <c r="D7" s="64"/>
      <c r="E7" s="64"/>
      <c r="F7" s="181" t="s">
        <v>184</v>
      </c>
      <c r="G7" s="181"/>
      <c r="H7" s="181"/>
      <c r="M7" s="70" t="s">
        <v>137</v>
      </c>
      <c r="N7" s="70" t="s">
        <v>137</v>
      </c>
      <c r="O7" s="66" t="s">
        <v>141</v>
      </c>
      <c r="R7" s="109" t="s">
        <v>75</v>
      </c>
      <c r="S7" s="170" t="s">
        <v>81</v>
      </c>
      <c r="T7" s="170"/>
      <c r="U7" s="170"/>
      <c r="V7" s="170"/>
      <c r="W7" s="171" t="s">
        <v>76</v>
      </c>
      <c r="X7" s="171"/>
      <c r="Y7" s="171"/>
      <c r="Z7" s="171"/>
      <c r="AA7" s="172"/>
      <c r="AB7" s="172"/>
      <c r="AC7" s="172"/>
      <c r="AD7" s="172"/>
      <c r="AE7" s="172"/>
      <c r="AF7" s="172"/>
      <c r="AG7" s="172"/>
      <c r="AH7" s="172"/>
    </row>
    <row r="8" spans="1:34" s="64" customFormat="1" ht="15.75" customHeight="1" thickBot="1">
      <c r="A8" s="66"/>
      <c r="B8" s="67" t="s">
        <v>15</v>
      </c>
      <c r="C8" s="67" t="s">
        <v>36</v>
      </c>
      <c r="D8" s="66"/>
      <c r="E8" s="67" t="s">
        <v>37</v>
      </c>
      <c r="F8" s="67" t="s">
        <v>67</v>
      </c>
      <c r="G8" s="67" t="s">
        <v>68</v>
      </c>
      <c r="H8" s="67" t="s">
        <v>183</v>
      </c>
      <c r="J8" s="70" t="s">
        <v>125</v>
      </c>
      <c r="K8" s="66" t="s">
        <v>5</v>
      </c>
      <c r="L8" s="70" t="s">
        <v>69</v>
      </c>
      <c r="M8" s="70" t="s">
        <v>70</v>
      </c>
      <c r="N8" s="70" t="s">
        <v>71</v>
      </c>
      <c r="O8" s="64" t="s">
        <v>72</v>
      </c>
      <c r="R8" s="110" t="s">
        <v>142</v>
      </c>
      <c r="S8" s="99" t="s">
        <v>77</v>
      </c>
      <c r="T8" s="96" t="s">
        <v>78</v>
      </c>
      <c r="U8" s="96" t="s">
        <v>79</v>
      </c>
      <c r="V8" s="96" t="s">
        <v>80</v>
      </c>
      <c r="W8" s="99" t="s">
        <v>77</v>
      </c>
      <c r="X8" s="96" t="s">
        <v>78</v>
      </c>
      <c r="Y8" s="96" t="s">
        <v>79</v>
      </c>
      <c r="Z8" s="96" t="s">
        <v>80</v>
      </c>
      <c r="AA8" s="103"/>
      <c r="AB8" s="100"/>
      <c r="AC8" s="100"/>
      <c r="AD8" s="100"/>
      <c r="AE8" s="103"/>
      <c r="AF8" s="100"/>
      <c r="AG8" s="100"/>
      <c r="AH8" s="100"/>
    </row>
    <row r="9" spans="2:34" ht="15.75" customHeight="1">
      <c r="B9" s="65" t="s">
        <v>39</v>
      </c>
      <c r="C9" s="78">
        <f>IF(AND('解析結果'!$K$16=2,'解析結果'!$K$14=1),データベース!K4,IF(AND('解析結果'!$K$16=1,'解析結果'!$K$17=1,'解析結果'!$K$14=1),データベース!H4,IF(AND('解析結果'!$K$16=1,'解析結果'!$K$17=2,'解析結果'!$K$14=1),データベース!I4,IF(AND('解析結果'!$K$16=1,'解析結果'!$K$17=3,'解析結果'!$K$14=1),データベース!J4,IF(AND('解析結果'!$K$16=2,'解析結果'!$K$14=2),データベース!K8,IF(AND('解析結果'!$K$16=1,'解析結果'!$K$17=1,'解析結果'!$K$14=2),データベース!H8,IF(AND('解析結果'!$K$16=1,'解析結果'!$K$17=2,'解析結果'!$K$14=2),データベース!I8,データベース!J8)))))))</f>
        <v>0.05</v>
      </c>
      <c r="E9" s="67" t="s">
        <v>43</v>
      </c>
      <c r="F9" s="79">
        <f>IF('解析結果'!$F$17*100=0.15,データベース!G22,IF('解析結果'!$F$17=0.2,データベース!H22,IF('解析結果'!$F$17=0.23,データベース!I22,IF('解析結果'!$F$17=0.25,データベース!J22,IF('解析結果'!$F$17=0.28,データベース!K22,IF('解析結果'!$F$17=0.3,データベース!L22))))))</f>
        <v>0</v>
      </c>
      <c r="G9" s="71">
        <f>IF('解析結果'!$F$17=0.15,データベース!M22,IF('解析結果'!$F$17=0.2,データベース!N22,IF('解析結果'!$F$17=0.23,データベース!O22,IF('解析結果'!$F$17=0.25,データベース!P22,IF('解析結果'!$F$17=0.28,データベース!Q22,IF('解析結果'!$F$17=0.3,データベース!R22))))))</f>
        <v>0.012</v>
      </c>
      <c r="H9" s="71">
        <f>データベース!S22</f>
        <v>0</v>
      </c>
      <c r="J9" s="70">
        <v>9.8</v>
      </c>
      <c r="K9" s="71">
        <f>データベース!C4</f>
        <v>9998</v>
      </c>
      <c r="L9" s="72">
        <f>K9*365*'解析結果'!$F$11</f>
        <v>145970800</v>
      </c>
      <c r="M9" s="72">
        <f>(('解析結果'!F$13*'解析結果'!F$17^3)/(12*(1-'解析結果'!F$14^2)*'解析結果'!F$12))^(1/4)</f>
        <v>0.9000514359196271</v>
      </c>
      <c r="N9" s="73">
        <f>0.12+J9/980</f>
        <v>0.13</v>
      </c>
      <c r="O9" s="73">
        <f>(1+0.54*'解析結果'!F$14)*'解析結果'!K$26*'解析結果'!N$26*1000*'疲労計算'!J9*(LOG(100*'疲労計算'!M9)-0.75*LOG(100*'疲労計算'!N9)-0.18)/('解析結果'!F$17^2*10^6)</f>
        <v>0.15630757823858968</v>
      </c>
      <c r="R9" s="74">
        <v>9.8</v>
      </c>
      <c r="S9" s="75">
        <f>IF('解析結果'!$F$22=1,'疲労計算'!$L9*'疲労計算'!$C$9,IF('解析結果'!$F$22=2,'疲労計算'!$L9*'疲労計算'!$C$16,'疲労計算'!$L9*'疲労計算'!$C$23))</f>
        <v>72985400</v>
      </c>
      <c r="T9" s="75">
        <f>IF('解析結果'!$F$22=1,'疲労計算'!$L9*'疲労計算'!$C$10,IF('解析結果'!$F$22=2,'疲労計算'!$L9*'疲労計算'!$C$17,'疲労計算'!$L9*'疲労計算'!$C$24))</f>
        <v>67146568</v>
      </c>
      <c r="U9" s="75">
        <f>IF('解析結果'!$F$22=1,'疲労計算'!$L9*'疲労計算'!$C$11,IF('解析結果'!$F$22=2,'疲労計算'!$L9*'疲労計算'!$C$18,'疲労計算'!$L9*'疲労計算'!$C$25))</f>
        <v>2919416</v>
      </c>
      <c r="V9" s="75">
        <f>IF('解析結果'!$F$22=1,'疲労計算'!$L9*'疲労計算'!$C$12,IF('解析結果'!$F$22=2,'疲労計算'!$L9*'疲労計算'!$C$19,'疲労計算'!$L9*'疲労計算'!$C$26))</f>
        <v>2919416</v>
      </c>
      <c r="W9" s="111">
        <f>$O9*W$6</f>
        <v>0.15630757823858968</v>
      </c>
      <c r="X9" s="111">
        <f aca="true" t="shared" si="0" ref="W9:Z21">$O9*X$6</f>
        <v>0.03126151564771794</v>
      </c>
      <c r="Y9" s="111">
        <f t="shared" si="0"/>
        <v>0.01563075782385897</v>
      </c>
      <c r="Z9" s="111">
        <f t="shared" si="0"/>
        <v>0.0015630757823858969</v>
      </c>
      <c r="AA9" s="76"/>
      <c r="AB9" s="76"/>
      <c r="AC9" s="76"/>
      <c r="AD9" s="76"/>
      <c r="AE9" s="77"/>
      <c r="AF9" s="77"/>
      <c r="AG9" s="77"/>
      <c r="AH9" s="77"/>
    </row>
    <row r="10" spans="2:34" ht="15.75" customHeight="1">
      <c r="B10" s="65" t="s">
        <v>40</v>
      </c>
      <c r="C10" s="81">
        <f>IF(AND('解析結果'!$K$16=2,'解析結果'!$K$14=1),データベース!K5,IF(AND('解析結果'!$K$16=1,'解析結果'!$K$17=1,'解析結果'!$K$14=1),データベース!H5,IF(AND('解析結果'!$K$16=1,'解析結果'!$K$17=2,'解析結果'!$K$14=1),データベース!I5,IF(AND('解析結果'!$K$16=1,'解析結果'!$K$17=3,'解析結果'!$K$14=1),データベース!J5,IF(AND('解析結果'!$K$16=2,'解析結果'!$K$14=2),データベース!K9,IF(AND('解析結果'!$K$16=1,'解析結果'!$K$17=1,'解析結果'!$K$14=2),データベース!H9,IF(AND('解析結果'!$K$16=1,'解析結果'!$K$17=2,'解析結果'!$K$14=2),データベース!I9,データベース!J9)))))))</f>
        <v>0.1</v>
      </c>
      <c r="E10" s="67" t="s">
        <v>44</v>
      </c>
      <c r="F10" s="82">
        <f>IF('解析結果'!$F$17=0.15,データベース!G23,IF('解析結果'!$F$17=0.2,データベース!H23,IF('解析結果'!$F$17=0.23,データベース!I23,IF('解析結果'!$F$17=0.25,データベース!J23,IF('解析結果'!$F$17=0.28,データベース!K23,IF('解析結果'!$F$17=0.3,データベース!L23))))))</f>
        <v>0</v>
      </c>
      <c r="G10" s="80">
        <f>IF('解析結果'!$F$17=0.15,データベース!M23,IF('解析結果'!$F$17=0.2,データベース!N23,IF('解析結果'!$F$17=0.23,データベース!O23,IF('解析結果'!$F$17=0.25,データベース!P23,IF('解析結果'!$F$17=0.28,データベース!Q23,IF('解析結果'!$F$17=0.3,データベース!R23))))))</f>
        <v>0.02</v>
      </c>
      <c r="H10" s="80">
        <f>データベース!S23</f>
        <v>0</v>
      </c>
      <c r="J10" s="70">
        <v>19.6</v>
      </c>
      <c r="K10" s="80">
        <f>データベース!C5</f>
        <v>2418</v>
      </c>
      <c r="L10" s="72">
        <f>K10*365*'解析結果'!$F$11</f>
        <v>35302800</v>
      </c>
      <c r="M10" s="72">
        <f aca="true" t="shared" si="1" ref="M10:M21">M9</f>
        <v>0.9000514359196271</v>
      </c>
      <c r="N10" s="73">
        <f aca="true" t="shared" si="2" ref="N10:N21">0.12+J10/980</f>
        <v>0.13999999999999999</v>
      </c>
      <c r="O10" s="73">
        <f>(1+0.54*'解析結果'!F$14)*'解析結果'!K$26*'解析結果'!N$26*1000*'疲労計算'!J10*(LOG(100*'疲労計算'!M10)-0.75*LOG(100*'疲労計算'!N10)-0.18)/('解析結果'!F$17^2*10^6)</f>
        <v>0.3045772506610188</v>
      </c>
      <c r="R10" s="74">
        <v>19.6</v>
      </c>
      <c r="S10" s="75">
        <f>IF('解析結果'!$F$22=1,'疲労計算'!$L10*'疲労計算'!$C$9,IF('解析結果'!$F$22=2,'疲労計算'!$L10*'疲労計算'!$C$16,'疲労計算'!$L10*'疲労計算'!$C$23))</f>
        <v>17651400</v>
      </c>
      <c r="T10" s="75">
        <f>IF('解析結果'!$F$22=1,'疲労計算'!$L10*'疲労計算'!$C$10,IF('解析結果'!$F$22=2,'疲労計算'!$L10*'疲労計算'!$C$17,'疲労計算'!$L10*'疲労計算'!$C$24))</f>
        <v>16239288</v>
      </c>
      <c r="U10" s="75">
        <f>IF('解析結果'!$F$22=1,'疲労計算'!$L10*'疲労計算'!$C$11,IF('解析結果'!$F$22=2,'疲労計算'!$L10*'疲労計算'!$C$18,'疲労計算'!$L10*'疲労計算'!$C$25))</f>
        <v>706056</v>
      </c>
      <c r="V10" s="75">
        <f>IF('解析結果'!$F$22=1,'疲労計算'!$L10*'疲労計算'!$C$12,IF('解析結果'!$F$22=2,'疲労計算'!$L10*'疲労計算'!$C$19,'疲労計算'!$L10*'疲労計算'!$C$26))</f>
        <v>706056</v>
      </c>
      <c r="W10" s="111">
        <f t="shared" si="0"/>
        <v>0.3045772506610188</v>
      </c>
      <c r="X10" s="111">
        <f t="shared" si="0"/>
        <v>0.060915450132203765</v>
      </c>
      <c r="Y10" s="111">
        <f t="shared" si="0"/>
        <v>0.030457725066101882</v>
      </c>
      <c r="Z10" s="111">
        <f t="shared" si="0"/>
        <v>0.0030457725066101882</v>
      </c>
      <c r="AA10" s="76"/>
      <c r="AB10" s="76"/>
      <c r="AC10" s="76"/>
      <c r="AD10" s="76"/>
      <c r="AE10" s="77"/>
      <c r="AF10" s="77"/>
      <c r="AG10" s="77"/>
      <c r="AH10" s="77"/>
    </row>
    <row r="11" spans="1:34" ht="15.75" customHeight="1">
      <c r="A11" s="64"/>
      <c r="B11" s="65" t="s">
        <v>41</v>
      </c>
      <c r="C11" s="81">
        <f>IF(AND('解析結果'!$K$16=2,'解析結果'!$K$14=1),データベース!K6,IF(AND('解析結果'!$K$16=1,'解析結果'!$K$17=1,'解析結果'!$K$14=1),データベース!H6,IF(AND('解析結果'!$K$16=1,'解析結果'!$K$17=2,'解析結果'!$K$14=1),データベース!I6,IF(AND('解析結果'!$K$16=1,'解析結果'!$K$17=3,'解析結果'!$K$14=1),データベース!J6,IF(AND('解析結果'!$K$16=2,'解析結果'!$K$14=2),データベース!K10,IF(AND('解析結果'!$K$16=1,'解析結果'!$K$17=1,'解析結果'!$K$14=2),データベース!H10,IF(AND('解析結果'!$K$16=1,'解析結果'!$K$17=2,'解析結果'!$K$14=2),データベース!I10,データベース!J10)))))))</f>
        <v>0.25</v>
      </c>
      <c r="E11" s="67" t="s">
        <v>45</v>
      </c>
      <c r="F11" s="82">
        <f>IF('解析結果'!$F$17=0.15,データベース!G24,IF('解析結果'!$F$17=0.2,データベース!H24,IF('解析結果'!$F$17=0.23,データベース!I24,IF('解析結果'!$F$17=0.25,データベース!J24,IF('解析結果'!$F$17=0.28,データベース!K24,IF('解析結果'!$F$17=0.3,データベース!L24))))))</f>
        <v>0.007</v>
      </c>
      <c r="G11" s="80">
        <f>IF('解析結果'!$F$17=0.15,データベース!M24,IF('解析結果'!$F$17=0.2,データベース!N24,IF('解析結果'!$F$17=0.23,データベース!O24,IF('解析結果'!$F$17=0.25,データベース!P24,IF('解析結果'!$F$17=0.28,データベース!Q24,IF('解析結果'!$F$17=0.3,データベース!R24))))))</f>
        <v>0.038</v>
      </c>
      <c r="H11" s="80">
        <f>データベース!S24</f>
        <v>0</v>
      </c>
      <c r="J11" s="70">
        <v>29.400000000000002</v>
      </c>
      <c r="K11" s="80">
        <f>データベース!C6</f>
        <v>1802</v>
      </c>
      <c r="L11" s="72">
        <f>K11*365*'解析結果'!$F$11</f>
        <v>26309200</v>
      </c>
      <c r="M11" s="72">
        <f t="shared" si="1"/>
        <v>0.9000514359196271</v>
      </c>
      <c r="N11" s="73">
        <f t="shared" si="2"/>
        <v>0.15</v>
      </c>
      <c r="O11" s="73">
        <f>(1+0.54*'解析結果'!F$14)*'解析結果'!K$26*'解析結果'!N$26*1000*'疲労計算'!J11*(LOG(100*'疲労計算'!M11)-0.75*LOG(100*'疲労計算'!N11)-0.18)/('解析結果'!F$17^2*10^6)</f>
        <v>0.4456412090586319</v>
      </c>
      <c r="R11" s="74">
        <v>29.400000000000002</v>
      </c>
      <c r="S11" s="75">
        <f>IF('解析結果'!$F$22=1,'疲労計算'!$L11*'疲労計算'!$C$9,IF('解析結果'!$F$22=2,'疲労計算'!$L11*'疲労計算'!$C$16,'疲労計算'!$L11*'疲労計算'!$C$23))</f>
        <v>13154600</v>
      </c>
      <c r="T11" s="75">
        <f>IF('解析結果'!$F$22=1,'疲労計算'!$L11*'疲労計算'!$C$10,IF('解析結果'!$F$22=2,'疲労計算'!$L11*'疲労計算'!$C$17,'疲労計算'!$L11*'疲労計算'!$C$24))</f>
        <v>12102232</v>
      </c>
      <c r="U11" s="75">
        <f>IF('解析結果'!$F$22=1,'疲労計算'!$L11*'疲労計算'!$C$11,IF('解析結果'!$F$22=2,'疲労計算'!$L11*'疲労計算'!$C$18,'疲労計算'!$L11*'疲労計算'!$C$25))</f>
        <v>526184</v>
      </c>
      <c r="V11" s="75">
        <f>IF('解析結果'!$F$22=1,'疲労計算'!$L11*'疲労計算'!$C$12,IF('解析結果'!$F$22=2,'疲労計算'!$L11*'疲労計算'!$C$19,'疲労計算'!$L11*'疲労計算'!$C$26))</f>
        <v>526184</v>
      </c>
      <c r="W11" s="111">
        <f>$O11*W$6</f>
        <v>0.4456412090586319</v>
      </c>
      <c r="X11" s="111">
        <f t="shared" si="0"/>
        <v>0.08912824181172639</v>
      </c>
      <c r="Y11" s="111">
        <f t="shared" si="0"/>
        <v>0.044564120905863196</v>
      </c>
      <c r="Z11" s="111">
        <f t="shared" si="0"/>
        <v>0.00445641209058632</v>
      </c>
      <c r="AA11" s="76"/>
      <c r="AB11" s="76"/>
      <c r="AC11" s="76"/>
      <c r="AD11" s="76"/>
      <c r="AE11" s="77"/>
      <c r="AF11" s="77"/>
      <c r="AG11" s="77"/>
      <c r="AH11" s="77"/>
    </row>
    <row r="12" spans="2:34" ht="15.75" customHeight="1" thickBot="1">
      <c r="B12" s="65" t="s">
        <v>42</v>
      </c>
      <c r="C12" s="83">
        <f>IF(AND('解析結果'!$K$16=2,'解析結果'!$K$14=1),データベース!K7,IF(AND('解析結果'!$K$16=1,'解析結果'!$K$17=1,'解析結果'!$K$14=1),データベース!H7,IF(AND('解析結果'!$K$16=1,'解析結果'!$K$17=2,'解析結果'!$K$14=1),データベース!I7,IF(AND('解析結果'!$K$16=1,'解析結果'!$K$17=3,'解析結果'!$K$14=1),データベース!J7,IF(AND('解析結果'!$K$16=2,'解析結果'!$K$14=2),データベース!K11,IF(AND('解析結果'!$K$16=1,'解析結果'!$K$17=1,'解析結果'!$K$14=2),データベース!H11,IF(AND('解析結果'!$K$16=1,'解析結果'!$K$17=2,'解析結果'!$K$14=2),データベース!I11,データベース!J11)))))))</f>
        <v>0.2</v>
      </c>
      <c r="E12" s="67" t="s">
        <v>46</v>
      </c>
      <c r="F12" s="82">
        <f>IF('解析結果'!$F$17=0.15,データベース!G25,IF('解析結果'!$F$17=0.2,データベース!H25,IF('解析結果'!$F$17=0.23,データベース!I25,IF('解析結果'!$F$17=0.25,データベース!J25,IF('解析結果'!$F$17=0.28,データベース!K25,IF('解析結果'!$F$17=0.3,データベース!L25))))))</f>
        <v>0.025</v>
      </c>
      <c r="G12" s="80">
        <f>IF('解析結果'!$F$17=0.15,データベース!M25,IF('解析結果'!$F$17=0.2,データベース!N25,IF('解析結果'!$F$17=0.23,データベース!O25,IF('解析結果'!$F$17=0.25,データベース!P25,IF('解析結果'!$F$17=0.28,データベース!Q25,IF('解析結果'!$F$17=0.3,データベース!R25))))))</f>
        <v>0.04</v>
      </c>
      <c r="H12" s="80">
        <f>データベース!S25</f>
        <v>0</v>
      </c>
      <c r="J12" s="70">
        <v>39.2</v>
      </c>
      <c r="K12" s="80">
        <f>データベース!C7</f>
        <v>980</v>
      </c>
      <c r="L12" s="72">
        <f>K12*365*'解析結果'!$F$11</f>
        <v>14308000</v>
      </c>
      <c r="M12" s="72">
        <f t="shared" si="1"/>
        <v>0.9000514359196271</v>
      </c>
      <c r="N12" s="73">
        <f t="shared" si="2"/>
        <v>0.16</v>
      </c>
      <c r="O12" s="73">
        <f>(1+0.54*'解析結果'!F$14)*'解析結果'!K$26*'解析結果'!N$26*1000*'疲労計算'!J12*(LOG(100*'疲労計算'!M12)-0.75*LOG(100*'疲労計算'!N12)-0.18)/('解析結果'!F$17^2*10^6)</f>
        <v>0.580188312497162</v>
      </c>
      <c r="R12" s="74">
        <v>39.2</v>
      </c>
      <c r="S12" s="75">
        <f>IF('解析結果'!$F$22=1,'疲労計算'!$L12*'疲労計算'!$C$9,IF('解析結果'!$F$22=2,'疲労計算'!$L12*'疲労計算'!$C$16,'疲労計算'!$L12*'疲労計算'!$C$23))</f>
        <v>7154000</v>
      </c>
      <c r="T12" s="75">
        <f>IF('解析結果'!$F$22=1,'疲労計算'!$L12*'疲労計算'!$C$10,IF('解析結果'!$F$22=2,'疲労計算'!$L12*'疲労計算'!$C$17,'疲労計算'!$L12*'疲労計算'!$C$24))</f>
        <v>6581680</v>
      </c>
      <c r="U12" s="75">
        <f>IF('解析結果'!$F$22=1,'疲労計算'!$L12*'疲労計算'!$C$11,IF('解析結果'!$F$22=2,'疲労計算'!$L12*'疲労計算'!$C$18,'疲労計算'!$L12*'疲労計算'!$C$25))</f>
        <v>286160</v>
      </c>
      <c r="V12" s="75">
        <f>IF('解析結果'!$F$22=1,'疲労計算'!$L12*'疲労計算'!$C$12,IF('解析結果'!$F$22=2,'疲労計算'!$L12*'疲労計算'!$C$19,'疲労計算'!$L12*'疲労計算'!$C$26))</f>
        <v>286160</v>
      </c>
      <c r="W12" s="111">
        <f t="shared" si="0"/>
        <v>0.580188312497162</v>
      </c>
      <c r="X12" s="111">
        <f t="shared" si="0"/>
        <v>0.1160376624994324</v>
      </c>
      <c r="Y12" s="111">
        <f t="shared" si="0"/>
        <v>0.0580188312497162</v>
      </c>
      <c r="Z12" s="111">
        <f t="shared" si="0"/>
        <v>0.00580188312497162</v>
      </c>
      <c r="AA12" s="76"/>
      <c r="AB12" s="76"/>
      <c r="AC12" s="76"/>
      <c r="AD12" s="76"/>
      <c r="AE12" s="77"/>
      <c r="AF12" s="77"/>
      <c r="AG12" s="77"/>
      <c r="AH12" s="77"/>
    </row>
    <row r="13" spans="3:34" ht="15.75" customHeight="1">
      <c r="C13" s="105"/>
      <c r="E13" s="67" t="s">
        <v>47</v>
      </c>
      <c r="F13" s="82">
        <f>IF('解析結果'!$F$17=0.15,データベース!G26,IF('解析結果'!$F$17=0.2,データベース!H26,IF('解析結果'!$F$17=0.23,データベース!I26,IF('解析結果'!$F$17=0.25,データベース!J26,IF('解析結果'!$F$17=0.28,データベース!K26,IF('解析結果'!$F$17=0.3,データベース!L26))))))</f>
        <v>0.053</v>
      </c>
      <c r="G13" s="80">
        <f>IF('解析結果'!$F$17=0.15,データベース!M26,IF('解析結果'!$F$17=0.2,データベース!N26,IF('解析結果'!$F$17=0.23,データベース!O26,IF('解析結果'!$F$17=0.25,データベース!P26,IF('解析結果'!$F$17=0.28,データベース!Q26,IF('解析結果'!$F$17=0.3,データベース!R26))))))</f>
        <v>0.045</v>
      </c>
      <c r="H13" s="80">
        <f>データベース!S26</f>
        <v>0</v>
      </c>
      <c r="J13" s="70">
        <v>49</v>
      </c>
      <c r="K13" s="80">
        <f>データベース!C8</f>
        <v>505</v>
      </c>
      <c r="L13" s="72">
        <f>K13*365*'解析結果'!$F$11</f>
        <v>7373000</v>
      </c>
      <c r="M13" s="72">
        <f t="shared" si="1"/>
        <v>0.9000514359196271</v>
      </c>
      <c r="N13" s="73">
        <f t="shared" si="2"/>
        <v>0.16999999999999998</v>
      </c>
      <c r="O13" s="73">
        <f>(1+0.54*'解析結果'!F$14)*'解析結果'!K$26*'解析結果'!N$26*1000*'疲労計算'!J13*(LOG(100*'疲労計算'!M13)-0.75*LOG(100*'疲労計算'!N13)-0.18)/('解析結果'!F$17^2*10^6)</f>
        <v>0.7087967070986438</v>
      </c>
      <c r="R13" s="74">
        <v>49</v>
      </c>
      <c r="S13" s="75">
        <f>IF('解析結果'!$F$22=1,'疲労計算'!$L13*'疲労計算'!$C$9,IF('解析結果'!$F$22=2,'疲労計算'!$L13*'疲労計算'!$C$16,'疲労計算'!$L13*'疲労計算'!$C$23))</f>
        <v>3686500</v>
      </c>
      <c r="T13" s="75">
        <f>IF('解析結果'!$F$22=1,'疲労計算'!$L13*'疲労計算'!$C$10,IF('解析結果'!$F$22=2,'疲労計算'!$L13*'疲労計算'!$C$17,'疲労計算'!$L13*'疲労計算'!$C$24))</f>
        <v>3391580</v>
      </c>
      <c r="U13" s="75">
        <f>IF('解析結果'!$F$22=1,'疲労計算'!$L13*'疲労計算'!$C$11,IF('解析結果'!$F$22=2,'疲労計算'!$L13*'疲労計算'!$C$18,'疲労計算'!$L13*'疲労計算'!$C$25))</f>
        <v>147460</v>
      </c>
      <c r="V13" s="75">
        <f>IF('解析結果'!$F$22=1,'疲労計算'!$L13*'疲労計算'!$C$12,IF('解析結果'!$F$22=2,'疲労計算'!$L13*'疲労計算'!$C$19,'疲労計算'!$L13*'疲労計算'!$C$26))</f>
        <v>147460</v>
      </c>
      <c r="W13" s="111">
        <f t="shared" si="0"/>
        <v>0.7087967070986438</v>
      </c>
      <c r="X13" s="111">
        <f t="shared" si="0"/>
        <v>0.14175934141972876</v>
      </c>
      <c r="Y13" s="111">
        <f t="shared" si="0"/>
        <v>0.07087967070986438</v>
      </c>
      <c r="Z13" s="111">
        <f t="shared" si="0"/>
        <v>0.007087967070986439</v>
      </c>
      <c r="AA13" s="76"/>
      <c r="AB13" s="76"/>
      <c r="AC13" s="76"/>
      <c r="AD13" s="76"/>
      <c r="AE13" s="77"/>
      <c r="AF13" s="77"/>
      <c r="AG13" s="77"/>
      <c r="AH13" s="77"/>
    </row>
    <row r="14" spans="2:34" ht="15.75" customHeight="1">
      <c r="B14" s="70" t="s">
        <v>19</v>
      </c>
      <c r="C14" s="70"/>
      <c r="E14" s="67" t="s">
        <v>48</v>
      </c>
      <c r="F14" s="82">
        <f>IF('解析結果'!$F$17=0.15,データベース!G27,IF('解析結果'!$F$17=0.2,データベース!H27,IF('解析結果'!$F$17=0.23,データベース!I27,IF('解析結果'!$F$17=0.25,データベース!J27,IF('解析結果'!$F$17=0.28,データベース!K27,IF('解析結果'!$F$17=0.3,データベース!L27))))))</f>
        <v>0.08</v>
      </c>
      <c r="G14" s="80">
        <f>IF('解析結果'!$F$17=0.15,データベース!M27,IF('解析結果'!$F$17=0.2,データベース!N27,IF('解析結果'!$F$17=0.23,データベース!O27,IF('解析結果'!$F$17=0.25,データベース!P27,IF('解析結果'!$F$17=0.28,データベース!Q27,IF('解析結果'!$F$17=0.3,データベース!R27))))))</f>
        <v>0.08</v>
      </c>
      <c r="H14" s="80">
        <f>データベース!S27</f>
        <v>0</v>
      </c>
      <c r="J14" s="70">
        <v>58.800000000000004</v>
      </c>
      <c r="K14" s="80">
        <f>データベース!C9</f>
        <v>329</v>
      </c>
      <c r="L14" s="72">
        <f>K14*365*'解析結果'!$F$11</f>
        <v>4803400</v>
      </c>
      <c r="M14" s="72">
        <f t="shared" si="1"/>
        <v>0.9000514359196271</v>
      </c>
      <c r="N14" s="73">
        <f t="shared" si="2"/>
        <v>0.18</v>
      </c>
      <c r="O14" s="73">
        <f>(1+0.54*'解析結果'!F$14)*'解析結果'!K$26*'解析結果'!N$26*1000*'疲労計算'!J14*(LOG(100*'疲労計算'!M14)-0.75*LOG(100*'疲労計算'!N14)-0.18)/('解析結果'!F$17^2*10^6)</f>
        <v>0.8319574848135005</v>
      </c>
      <c r="R14" s="74">
        <v>58.800000000000004</v>
      </c>
      <c r="S14" s="75">
        <f>IF('解析結果'!$F$22=1,'疲労計算'!$L14*'疲労計算'!$C$9,IF('解析結果'!$F$22=2,'疲労計算'!$L14*'疲労計算'!$C$16,'疲労計算'!$L14*'疲労計算'!$C$23))</f>
        <v>2401700</v>
      </c>
      <c r="T14" s="75">
        <f>IF('解析結果'!$F$22=1,'疲労計算'!$L14*'疲労計算'!$C$10,IF('解析結果'!$F$22=2,'疲労計算'!$L14*'疲労計算'!$C$17,'疲労計算'!$L14*'疲労計算'!$C$24))</f>
        <v>2209564</v>
      </c>
      <c r="U14" s="75">
        <f>IF('解析結果'!$F$22=1,'疲労計算'!$L14*'疲労計算'!$C$11,IF('解析結果'!$F$22=2,'疲労計算'!$L14*'疲労計算'!$C$18,'疲労計算'!$L14*'疲労計算'!$C$25))</f>
        <v>96068</v>
      </c>
      <c r="V14" s="75">
        <f>IF('解析結果'!$F$22=1,'疲労計算'!$L14*'疲労計算'!$C$12,IF('解析結果'!$F$22=2,'疲労計算'!$L14*'疲労計算'!$C$19,'疲労計算'!$L14*'疲労計算'!$C$26))</f>
        <v>96068</v>
      </c>
      <c r="W14" s="111">
        <f t="shared" si="0"/>
        <v>0.8319574848135005</v>
      </c>
      <c r="X14" s="111">
        <f t="shared" si="0"/>
        <v>0.16639149696270011</v>
      </c>
      <c r="Y14" s="111">
        <f t="shared" si="0"/>
        <v>0.08319574848135006</v>
      </c>
      <c r="Z14" s="111">
        <f t="shared" si="0"/>
        <v>0.008319574848135005</v>
      </c>
      <c r="AA14" s="76"/>
      <c r="AB14" s="76"/>
      <c r="AC14" s="76"/>
      <c r="AD14" s="76"/>
      <c r="AE14" s="77"/>
      <c r="AF14" s="77"/>
      <c r="AG14" s="77"/>
      <c r="AH14" s="77"/>
    </row>
    <row r="15" spans="2:34" ht="15.75" customHeight="1" thickBot="1">
      <c r="B15" s="67" t="s">
        <v>15</v>
      </c>
      <c r="C15" s="67" t="s">
        <v>36</v>
      </c>
      <c r="E15" s="67" t="s">
        <v>49</v>
      </c>
      <c r="F15" s="82">
        <f>IF('解析結果'!$F$17=0.15,データベース!G28,IF('解析結果'!$F$17=0.2,データベース!H28,IF('解析結果'!$F$17=0.23,データベース!I28,IF('解析結果'!$F$17=0.25,データベース!J28,IF('解析結果'!$F$17=0.28,データベース!K28,IF('解析結果'!$F$17=0.3,データベース!L28))))))</f>
        <v>0.115</v>
      </c>
      <c r="G15" s="80">
        <f>IF('解析結果'!$F$17=0.15,データベース!M28,IF('解析結果'!$F$17=0.2,データベース!N28,IF('解析結果'!$F$17=0.23,データベース!O28,IF('解析結果'!$F$17=0.25,データベース!P28,IF('解析結果'!$F$17=0.28,データベース!Q28,IF('解析結果'!$F$17=0.3,データベース!R28))))))</f>
        <v>0.105</v>
      </c>
      <c r="H15" s="80">
        <f>データベース!S28</f>
        <v>0</v>
      </c>
      <c r="J15" s="70">
        <v>68.60000000000001</v>
      </c>
      <c r="K15" s="80">
        <f>データベース!C10</f>
        <v>182</v>
      </c>
      <c r="L15" s="72">
        <f>K15*365*'解析結果'!$F$11</f>
        <v>2657200</v>
      </c>
      <c r="M15" s="72">
        <f t="shared" si="1"/>
        <v>0.9000514359196271</v>
      </c>
      <c r="N15" s="73">
        <f t="shared" si="2"/>
        <v>0.19</v>
      </c>
      <c r="O15" s="73">
        <f>(1+0.54*'解析結果'!F$14)*'解析結果'!K$26*'解析結果'!N$26*1000*'疲労計算'!J15*(LOG(100*'疲労計算'!M15)-0.75*LOG(100*'疲労計算'!N15)-0.18)/('解析結果'!F$17^2*10^6)</f>
        <v>0.9500922115563676</v>
      </c>
      <c r="R15" s="74">
        <v>68.60000000000001</v>
      </c>
      <c r="S15" s="75">
        <f>IF('解析結果'!$F$22=1,'疲労計算'!$L15*'疲労計算'!$C$9,IF('解析結果'!$F$22=2,'疲労計算'!$L15*'疲労計算'!$C$16,'疲労計算'!$L15*'疲労計算'!$C$23))</f>
        <v>1328600</v>
      </c>
      <c r="T15" s="75">
        <f>IF('解析結果'!$F$22=1,'疲労計算'!$L15*'疲労計算'!$C$10,IF('解析結果'!$F$22=2,'疲労計算'!$L15*'疲労計算'!$C$17,'疲労計算'!$L15*'疲労計算'!$C$24))</f>
        <v>1222312</v>
      </c>
      <c r="U15" s="75">
        <f>IF('解析結果'!$F$22=1,'疲労計算'!$L15*'疲労計算'!$C$11,IF('解析結果'!$F$22=2,'疲労計算'!$L15*'疲労計算'!$C$18,'疲労計算'!$L15*'疲労計算'!$C$25))</f>
        <v>53144</v>
      </c>
      <c r="V15" s="75">
        <f>IF('解析結果'!$F$22=1,'疲労計算'!$L15*'疲労計算'!$C$12,IF('解析結果'!$F$22=2,'疲労計算'!$L15*'疲労計算'!$C$19,'疲労計算'!$L15*'疲労計算'!$C$26))</f>
        <v>53144</v>
      </c>
      <c r="W15" s="111">
        <f t="shared" si="0"/>
        <v>0.9500922115563676</v>
      </c>
      <c r="X15" s="111">
        <f t="shared" si="0"/>
        <v>0.19001844231127352</v>
      </c>
      <c r="Y15" s="111">
        <f t="shared" si="0"/>
        <v>0.09500922115563676</v>
      </c>
      <c r="Z15" s="111">
        <f t="shared" si="0"/>
        <v>0.009500922115563677</v>
      </c>
      <c r="AA15" s="76"/>
      <c r="AB15" s="76"/>
      <c r="AC15" s="76"/>
      <c r="AD15" s="76"/>
      <c r="AE15" s="77"/>
      <c r="AF15" s="77"/>
      <c r="AG15" s="77"/>
      <c r="AH15" s="77"/>
    </row>
    <row r="16" spans="2:34" ht="15.75" customHeight="1">
      <c r="B16" s="65" t="s">
        <v>39</v>
      </c>
      <c r="C16" s="78">
        <f>IF(AND('解析結果'!$K$16=2),データベース!K12,IF(AND('解析結果'!$K$16=1,'解析結果'!$K$17=1),データベース!H12,IF(AND('解析結果'!$K$16=1,'解析結果'!$K$17=2),データベース!I12,IF(AND('解析結果'!$K$16=1,'解析結果'!$K$17=3),データベース!J12))))</f>
        <v>0.35</v>
      </c>
      <c r="E16" s="67" t="s">
        <v>50</v>
      </c>
      <c r="F16" s="82">
        <f>IF('解析結果'!$F$17=0.15,データベース!G29,IF('解析結果'!$F$17=0.2,データベース!H29,IF('解析結果'!$F$17=0.23,データベース!I29,IF('解析結果'!$F$17=0.25,データベース!J29,IF('解析結果'!$F$17=0.28,データベース!K29,IF('解析結果'!$F$17=0.3,データベース!L29))))))</f>
        <v>0.14</v>
      </c>
      <c r="G16" s="80">
        <f>IF('解析結果'!$F$17=0.15,データベース!M29,IF('解析結果'!$F$17=0.2,データベース!N29,IF('解析結果'!$F$17=0.23,データベース!O29,IF('解析結果'!$F$17=0.25,データベース!P29,IF('解析結果'!$F$17=0.28,データベース!Q29,IF('解析結果'!$F$17=0.3,データベース!R29))))))</f>
        <v>0.125</v>
      </c>
      <c r="H16" s="80">
        <f>データベース!S29</f>
        <v>0</v>
      </c>
      <c r="J16" s="70">
        <v>78.4</v>
      </c>
      <c r="K16" s="80">
        <f>データベース!C11</f>
        <v>81</v>
      </c>
      <c r="L16" s="72">
        <f>K16*365*'解析結果'!$F$11</f>
        <v>1182600</v>
      </c>
      <c r="M16" s="72">
        <f t="shared" si="1"/>
        <v>0.9000514359196271</v>
      </c>
      <c r="N16" s="73">
        <f t="shared" si="2"/>
        <v>0.2</v>
      </c>
      <c r="O16" s="73">
        <f>(1+0.54*'解析結果'!F$14)*'解析結果'!K$26*'解析結果'!N$26*1000*'疲労計算'!J16*(LOG(100*'疲労計算'!M16)-0.75*LOG(100*'疲労計算'!N16)-0.18)/('解析結果'!F$17^2*10^6)</f>
        <v>1.0635661579516291</v>
      </c>
      <c r="R16" s="74">
        <v>78.4</v>
      </c>
      <c r="S16" s="75">
        <f>IF('解析結果'!$F$22=1,'疲労計算'!$L16*'疲労計算'!$C$9,IF('解析結果'!$F$22=2,'疲労計算'!$L16*'疲労計算'!$C$16,'疲労計算'!$L16*'疲労計算'!$C$23))</f>
        <v>591300</v>
      </c>
      <c r="T16" s="75">
        <f>IF('解析結果'!$F$22=1,'疲労計算'!$L16*'疲労計算'!$C$10,IF('解析結果'!$F$22=2,'疲労計算'!$L16*'疲労計算'!$C$17,'疲労計算'!$L16*'疲労計算'!$C$24))</f>
        <v>543996</v>
      </c>
      <c r="U16" s="75">
        <f>IF('解析結果'!$F$22=1,'疲労計算'!$L16*'疲労計算'!$C$11,IF('解析結果'!$F$22=2,'疲労計算'!$L16*'疲労計算'!$C$18,'疲労計算'!$L16*'疲労計算'!$C$25))</f>
        <v>23652</v>
      </c>
      <c r="V16" s="75">
        <f>IF('解析結果'!$F$22=1,'疲労計算'!$L16*'疲労計算'!$C$12,IF('解析結果'!$F$22=2,'疲労計算'!$L16*'疲労計算'!$C$19,'疲労計算'!$L16*'疲労計算'!$C$26))</f>
        <v>23652</v>
      </c>
      <c r="W16" s="111">
        <f t="shared" si="0"/>
        <v>1.0635661579516291</v>
      </c>
      <c r="X16" s="111">
        <f t="shared" si="0"/>
        <v>0.21271323159032585</v>
      </c>
      <c r="Y16" s="111">
        <f t="shared" si="0"/>
        <v>0.10635661579516292</v>
      </c>
      <c r="Z16" s="111">
        <f t="shared" si="0"/>
        <v>0.010635661579516292</v>
      </c>
      <c r="AA16" s="76"/>
      <c r="AB16" s="76"/>
      <c r="AC16" s="76"/>
      <c r="AD16" s="76"/>
      <c r="AE16" s="77"/>
      <c r="AF16" s="77"/>
      <c r="AG16" s="77"/>
      <c r="AH16" s="77"/>
    </row>
    <row r="17" spans="2:34" ht="15.75" customHeight="1">
      <c r="B17" s="65" t="s">
        <v>40</v>
      </c>
      <c r="C17" s="81">
        <f>IF(AND('解析結果'!$K$16=2),データベース!K13,IF(AND('解析結果'!$K$16=1,'解析結果'!$K$17=1),データベース!H13,IF(AND('解析結果'!$K$16=1,'解析結果'!$K$17=2),データベース!I13,IF(AND('解析結果'!$K$16=1,'解析結果'!$K$17=3),データベース!J13))))</f>
        <v>0.25</v>
      </c>
      <c r="E17" s="67" t="s">
        <v>51</v>
      </c>
      <c r="F17" s="82">
        <f>IF('解析結果'!$F$17=0.15,データベース!G30,IF('解析結果'!$F$17=0.2,データベース!H30,IF('解析結果'!$F$17=0.23,データベース!I30,IF('解析結果'!$F$17=0.25,データベース!J30,IF('解析結果'!$F$17=0.28,データベース!K30,IF('解析結果'!$F$17=0.3,データベース!L30))))))</f>
        <v>0.21</v>
      </c>
      <c r="G17" s="80">
        <f>IF('解析結果'!$F$17=0.15,データベース!M30,IF('解析結果'!$F$17=0.2,データベース!N30,IF('解析結果'!$F$17=0.23,データベース!O30,IF('解析結果'!$F$17=0.25,データベース!P30,IF('解析結果'!$F$17=0.28,データベース!Q30,IF('解析結果'!$F$17=0.3,データベース!R30))))))</f>
        <v>0.185</v>
      </c>
      <c r="H17" s="80">
        <f>データベース!S30</f>
        <v>0</v>
      </c>
      <c r="J17" s="70">
        <v>88.2</v>
      </c>
      <c r="K17" s="80">
        <f>データベース!C12</f>
        <v>36</v>
      </c>
      <c r="L17" s="72">
        <f>K17*365*'解析結果'!$F$11</f>
        <v>525600</v>
      </c>
      <c r="M17" s="72">
        <f t="shared" si="1"/>
        <v>0.9000514359196271</v>
      </c>
      <c r="N17" s="73">
        <f t="shared" si="2"/>
        <v>0.21</v>
      </c>
      <c r="O17" s="73">
        <f>(1+0.54*'解析結果'!F$14)*'解析結果'!K$26*'解析結果'!N$26*1000*'疲労計算'!J17*(LOG(100*'疲労計算'!M17)-0.75*LOG(100*'疲労計算'!N17)-0.18)/('解析結果'!F$17^2*10^6)</f>
        <v>1.1726984525959079</v>
      </c>
      <c r="R17" s="74">
        <v>88.2</v>
      </c>
      <c r="S17" s="75">
        <f>IF('解析結果'!$F$22=1,'疲労計算'!$L17*'疲労計算'!$C$9,IF('解析結果'!$F$22=2,'疲労計算'!$L17*'疲労計算'!$C$16,'疲労計算'!$L17*'疲労計算'!$C$23))</f>
        <v>262800</v>
      </c>
      <c r="T17" s="75">
        <f>IF('解析結果'!$F$22=1,'疲労計算'!$L17*'疲労計算'!$C$10,IF('解析結果'!$F$22=2,'疲労計算'!$L17*'疲労計算'!$C$17,'疲労計算'!$L17*'疲労計算'!$C$24))</f>
        <v>241776</v>
      </c>
      <c r="U17" s="75">
        <f>IF('解析結果'!$F$22=1,'疲労計算'!$L17*'疲労計算'!$C$11,IF('解析結果'!$F$22=2,'疲労計算'!$L17*'疲労計算'!$C$18,'疲労計算'!$L17*'疲労計算'!$C$25))</f>
        <v>10512</v>
      </c>
      <c r="V17" s="75">
        <f>IF('解析結果'!$F$22=1,'疲労計算'!$L17*'疲労計算'!$C$12,IF('解析結果'!$F$22=2,'疲労計算'!$L17*'疲労計算'!$C$19,'疲労計算'!$L17*'疲労計算'!$C$26))</f>
        <v>10512</v>
      </c>
      <c r="W17" s="111">
        <f t="shared" si="0"/>
        <v>1.1726984525959079</v>
      </c>
      <c r="X17" s="111">
        <f t="shared" si="0"/>
        <v>0.23453969051918158</v>
      </c>
      <c r="Y17" s="111">
        <f t="shared" si="0"/>
        <v>0.11726984525959079</v>
      </c>
      <c r="Z17" s="111">
        <f t="shared" si="0"/>
        <v>0.01172698452595908</v>
      </c>
      <c r="AA17" s="76"/>
      <c r="AB17" s="76"/>
      <c r="AC17" s="76"/>
      <c r="AD17" s="76"/>
      <c r="AE17" s="77"/>
      <c r="AF17" s="77"/>
      <c r="AG17" s="77"/>
      <c r="AH17" s="77"/>
    </row>
    <row r="18" spans="2:34" ht="15.75" customHeight="1">
      <c r="B18" s="65" t="s">
        <v>41</v>
      </c>
      <c r="C18" s="81">
        <f>IF(AND('解析結果'!$K$16=2),データベース!K14,IF(AND('解析結果'!$K$16=1,'解析結果'!$K$17=1),データベース!H14,IF(AND('解析結果'!$K$16=1,'解析結果'!$K$17=2),データベース!I14,IF(AND('解析結果'!$K$16=1,'解析結果'!$K$17=3),データベース!J14))))</f>
        <v>0.15</v>
      </c>
      <c r="E18" s="67" t="s">
        <v>52</v>
      </c>
      <c r="F18" s="82">
        <f>IF('解析結果'!$F$17=0.15,データベース!G31,IF('解析結果'!$F$17=0.2,データベース!H31,IF('解析結果'!$F$17=0.23,データベース!I31,IF('解析結果'!$F$17=0.25,データベース!J31,IF('解析結果'!$F$17=0.28,データベース!K31,IF('解析結果'!$F$17=0.3,データベース!L31))))))</f>
        <v>0.37</v>
      </c>
      <c r="G18" s="80">
        <f>IF('解析結果'!$F$17=0.15,データベース!M31,IF('解析結果'!$F$17=0.2,データベース!N31,IF('解析結果'!$F$17=0.23,データベース!O31,IF('解析結果'!$F$17=0.25,データベース!P31,IF('解析結果'!$F$17=0.28,データベース!Q31,IF('解析結果'!$F$17=0.3,データベース!R31))))))</f>
        <v>0.35</v>
      </c>
      <c r="H18" s="80">
        <f>データベース!S31</f>
        <v>0</v>
      </c>
      <c r="J18" s="70">
        <v>98</v>
      </c>
      <c r="K18" s="80">
        <f>データベース!C13</f>
        <v>19</v>
      </c>
      <c r="L18" s="72">
        <f>K18*365*'解析結果'!$F$11</f>
        <v>277400</v>
      </c>
      <c r="M18" s="72">
        <f t="shared" si="1"/>
        <v>0.9000514359196271</v>
      </c>
      <c r="N18" s="73">
        <f t="shared" si="2"/>
        <v>0.22</v>
      </c>
      <c r="O18" s="73">
        <f>(1+0.54*'解析結果'!F$14)*'解析結果'!K$26*'解析結果'!N$26*1000*'疲労計算'!J18*(LOG(100*'疲労計算'!M18)-0.75*LOG(100*'疲労計算'!N18)-0.18)/('解析結果'!F$17^2*10^6)</f>
        <v>1.2777699891994985</v>
      </c>
      <c r="R18" s="74">
        <v>98</v>
      </c>
      <c r="S18" s="75">
        <f>IF('解析結果'!$F$22=1,'疲労計算'!$L18*'疲労計算'!$C$9,IF('解析結果'!$F$22=2,'疲労計算'!$L18*'疲労計算'!$C$16,'疲労計算'!$L18*'疲労計算'!$C$23))</f>
        <v>138700</v>
      </c>
      <c r="T18" s="75">
        <f>IF('解析結果'!$F$22=1,'疲労計算'!$L18*'疲労計算'!$C$10,IF('解析結果'!$F$22=2,'疲労計算'!$L18*'疲労計算'!$C$17,'疲労計算'!$L18*'疲労計算'!$C$24))</f>
        <v>127604</v>
      </c>
      <c r="U18" s="75">
        <f>IF('解析結果'!$F$22=1,'疲労計算'!$L18*'疲労計算'!$C$11,IF('解析結果'!$F$22=2,'疲労計算'!$L18*'疲労計算'!$C$18,'疲労計算'!$L18*'疲労計算'!$C$25))</f>
        <v>5548</v>
      </c>
      <c r="V18" s="75">
        <f>IF('解析結果'!$F$22=1,'疲労計算'!$L18*'疲労計算'!$C$12,IF('解析結果'!$F$22=2,'疲労計算'!$L18*'疲労計算'!$C$19,'疲労計算'!$L18*'疲労計算'!$C$26))</f>
        <v>5548</v>
      </c>
      <c r="W18" s="111">
        <f t="shared" si="0"/>
        <v>1.2777699891994985</v>
      </c>
      <c r="X18" s="111">
        <f t="shared" si="0"/>
        <v>0.2555539978398997</v>
      </c>
      <c r="Y18" s="111">
        <f t="shared" si="0"/>
        <v>0.12777699891994984</v>
      </c>
      <c r="Z18" s="111">
        <f t="shared" si="0"/>
        <v>0.012777699891994985</v>
      </c>
      <c r="AA18" s="76"/>
      <c r="AB18" s="76"/>
      <c r="AC18" s="76"/>
      <c r="AD18" s="76"/>
      <c r="AE18" s="77"/>
      <c r="AF18" s="77"/>
      <c r="AG18" s="77"/>
      <c r="AH18" s="77"/>
    </row>
    <row r="19" spans="2:34" ht="15.75" customHeight="1" thickBot="1">
      <c r="B19" s="65" t="s">
        <v>42</v>
      </c>
      <c r="C19" s="83">
        <f>IF(AND('解析結果'!$K$16=2),データベース!K15,IF(AND('解析結果'!$K$16=1,'解析結果'!$K$17=1),データベース!H15,IF(AND('解析結果'!$K$16=1,'解析結果'!$K$17=2),データベース!I15,IF(AND('解析結果'!$K$16=1,'解析結果'!$K$17=3),データベース!J15))))</f>
        <v>0.1</v>
      </c>
      <c r="E19" s="84" t="s">
        <v>53</v>
      </c>
      <c r="F19" s="82">
        <f>IF('解析結果'!$F$17=0.15,データベース!G32,IF('解析結果'!$F$17=0.2,データベース!H32,IF('解析結果'!$F$17=0.23,データベース!I32,IF('解析結果'!$F$17=0.25,データベース!J32,IF('解析結果'!$F$17=0.28,データベース!K32,IF('解析結果'!$F$17=0.3,データベース!L32))))))</f>
        <v>0.48</v>
      </c>
      <c r="G19" s="80">
        <f>IF('解析結果'!$F$17=0.15,データベース!M32,IF('解析結果'!$F$17=0.2,データベース!N32,IF('解析結果'!$F$17=0.23,データベース!O32,IF('解析結果'!$F$17=0.25,データベース!P32,IF('解析結果'!$F$17=0.28,データベース!Q32,IF('解析結果'!$F$17=0.3,データベース!R32))))))</f>
        <v>0.39</v>
      </c>
      <c r="H19" s="80">
        <f>データベース!S32</f>
        <v>0</v>
      </c>
      <c r="J19" s="70">
        <v>107.80000000000001</v>
      </c>
      <c r="K19" s="80">
        <f>データベース!C14</f>
        <v>0</v>
      </c>
      <c r="L19" s="72">
        <f>K19*365*'解析結果'!$F$11</f>
        <v>0</v>
      </c>
      <c r="M19" s="72">
        <f t="shared" si="1"/>
        <v>0.9000514359196271</v>
      </c>
      <c r="N19" s="73">
        <f t="shared" si="2"/>
        <v>0.23</v>
      </c>
      <c r="O19" s="73">
        <f>(1+0.54*'解析結果'!F$14)*'解析結果'!K$26*'解析結果'!N$26*1000*'疲労計算'!J19*(LOG(100*'疲労計算'!M19)-0.75*LOG(100*'疲労計算'!N19)-0.18)/('解析結果'!F$17^2*10^6)</f>
        <v>1.3790296663269899</v>
      </c>
      <c r="R19" s="74">
        <v>107.80000000000001</v>
      </c>
      <c r="S19" s="75">
        <f>IF('解析結果'!$F$22=1,'疲労計算'!$L19*'疲労計算'!$C$9,IF('解析結果'!$F$22=2,'疲労計算'!$L19*'疲労計算'!$C$16,'疲労計算'!$L19*'疲労計算'!$C$23))</f>
        <v>0</v>
      </c>
      <c r="T19" s="75">
        <f>IF('解析結果'!$F$22=1,'疲労計算'!$L19*'疲労計算'!$C$10,IF('解析結果'!$F$22=2,'疲労計算'!$L19*'疲労計算'!$C$17,'疲労計算'!$L19*'疲労計算'!$C$24))</f>
        <v>0</v>
      </c>
      <c r="U19" s="75">
        <f>IF('解析結果'!$F$22=1,'疲労計算'!$L19*'疲労計算'!$C$11,IF('解析結果'!$F$22=2,'疲労計算'!$L19*'疲労計算'!$C$18,'疲労計算'!$L19*'疲労計算'!$C$25))</f>
        <v>0</v>
      </c>
      <c r="V19" s="75">
        <f>IF('解析結果'!$F$22=1,'疲労計算'!$L19*'疲労計算'!$C$12,IF('解析結果'!$F$22=2,'疲労計算'!$L19*'疲労計算'!$C$19,'疲労計算'!$L19*'疲労計算'!$C$26))</f>
        <v>0</v>
      </c>
      <c r="W19" s="111">
        <f t="shared" si="0"/>
        <v>1.3790296663269899</v>
      </c>
      <c r="X19" s="111">
        <f t="shared" si="0"/>
        <v>0.275805933265398</v>
      </c>
      <c r="Y19" s="111">
        <f t="shared" si="0"/>
        <v>0.137902966632699</v>
      </c>
      <c r="Z19" s="111">
        <f t="shared" si="0"/>
        <v>0.0137902966632699</v>
      </c>
      <c r="AA19" s="76"/>
      <c r="AB19" s="76"/>
      <c r="AC19" s="76"/>
      <c r="AD19" s="76"/>
      <c r="AE19" s="77"/>
      <c r="AF19" s="77"/>
      <c r="AG19" s="77"/>
      <c r="AH19" s="77"/>
    </row>
    <row r="20" spans="3:34" ht="15.75" customHeight="1">
      <c r="C20" s="105"/>
      <c r="E20" s="84" t="s">
        <v>54</v>
      </c>
      <c r="F20" s="82">
        <f>IF('解析結果'!$F$17=0.15,データベース!G33,IF('解析結果'!$F$17=0.2,データベース!H33,IF('解析結果'!$F$17=0.23,データベース!I33,IF('解析結果'!$F$17=0.25,データベース!J33,IF('解析結果'!$F$17=0.28,データベース!K33,IF('解析結果'!$F$17=0.3,データベース!L33))))))</f>
        <v>0.38</v>
      </c>
      <c r="G20" s="80">
        <f>IF('解析結果'!$F$17=0.15,データベース!M33,IF('解析結果'!$F$17=0.2,データベース!N33,IF('解析結果'!$F$17=0.23,データベース!O33,IF('解析結果'!$F$17=0.25,データベース!P33,IF('解析結果'!$F$17=0.28,データベース!Q33,IF('解析結果'!$F$17=0.3,データベース!R33))))))</f>
        <v>0.32</v>
      </c>
      <c r="H20" s="80">
        <f>データベース!S33</f>
        <v>0</v>
      </c>
      <c r="J20" s="70">
        <v>127.4</v>
      </c>
      <c r="K20" s="80">
        <f>データベース!C15</f>
        <v>0</v>
      </c>
      <c r="L20" s="72">
        <f>K20*365*'解析結果'!$F$11</f>
        <v>0</v>
      </c>
      <c r="M20" s="72">
        <f t="shared" si="1"/>
        <v>0.9000514359196271</v>
      </c>
      <c r="N20" s="73">
        <f t="shared" si="2"/>
        <v>0.25</v>
      </c>
      <c r="O20" s="73">
        <f>(1+0.54*'解析結果'!F$14)*'解析結果'!K$26*'解析結果'!N$26*1000*'疲労計算'!J20*(LOG(100*'疲労計算'!M20)-0.75*LOG(100*'疲労計算'!N20)-0.18)/('解析結果'!F$17^2*10^6)</f>
        <v>1.5709779977270186</v>
      </c>
      <c r="R20" s="74">
        <v>127.4</v>
      </c>
      <c r="S20" s="75">
        <f>IF('解析結果'!$F$22=1,'疲労計算'!$L20*'疲労計算'!$C$9,IF('解析結果'!$F$22=2,'疲労計算'!$L20*'疲労計算'!$C$16,'疲労計算'!$L20*'疲労計算'!$C$23))</f>
        <v>0</v>
      </c>
      <c r="T20" s="75">
        <f>IF('解析結果'!$F$22=1,'疲労計算'!$L20*'疲労計算'!$C$10,IF('解析結果'!$F$22=2,'疲労計算'!$L20*'疲労計算'!$C$17,'疲労計算'!$L20*'疲労計算'!$C$24))</f>
        <v>0</v>
      </c>
      <c r="U20" s="75">
        <f>IF('解析結果'!$F$22=1,'疲労計算'!$L20*'疲労計算'!$C$11,IF('解析結果'!$F$22=2,'疲労計算'!$L20*'疲労計算'!$C$18,'疲労計算'!$L20*'疲労計算'!$C$25))</f>
        <v>0</v>
      </c>
      <c r="V20" s="75">
        <f>IF('解析結果'!$F$22=1,'疲労計算'!$L20*'疲労計算'!$C$12,IF('解析結果'!$F$22=2,'疲労計算'!$L20*'疲労計算'!$C$19,'疲労計算'!$L20*'疲労計算'!$C$26))</f>
        <v>0</v>
      </c>
      <c r="W20" s="111">
        <f t="shared" si="0"/>
        <v>1.5709779977270186</v>
      </c>
      <c r="X20" s="111">
        <f t="shared" si="0"/>
        <v>0.31419559954540377</v>
      </c>
      <c r="Y20" s="111">
        <f t="shared" si="0"/>
        <v>0.15709779977270188</v>
      </c>
      <c r="Z20" s="111">
        <f t="shared" si="0"/>
        <v>0.015709779977270185</v>
      </c>
      <c r="AA20" s="76"/>
      <c r="AB20" s="76"/>
      <c r="AC20" s="76"/>
      <c r="AD20" s="76"/>
      <c r="AE20" s="77"/>
      <c r="AF20" s="77"/>
      <c r="AG20" s="77"/>
      <c r="AH20" s="77"/>
    </row>
    <row r="21" spans="2:34" ht="15.75" customHeight="1" thickBot="1">
      <c r="B21" s="70" t="s">
        <v>119</v>
      </c>
      <c r="C21" s="70"/>
      <c r="E21" s="84" t="s">
        <v>55</v>
      </c>
      <c r="F21" s="82">
        <f>IF('解析結果'!$F$17=0.15,データベース!G34,IF('解析結果'!$F$17=0.2,データベース!H34,IF('解析結果'!$F$17=0.23,データベース!I34,IF('解析結果'!$F$17=0.25,データベース!J34,IF('解析結果'!$F$17=0.28,データベース!K34,IF('解析結果'!$F$17=0.3,データベース!L34))))))</f>
        <v>0.12</v>
      </c>
      <c r="G21" s="80">
        <f>IF('解析結果'!$F$17=0.15,データベース!M34,IF('解析結果'!$F$17=0.2,データベース!N34,IF('解析結果'!$F$17=0.23,データベース!O34,IF('解析結果'!$F$17=0.25,データベース!P34,IF('解析結果'!$F$17=0.28,データベース!Q34,IF('解析結果'!$F$17=0.3,データベース!R34))))))</f>
        <v>0.23</v>
      </c>
      <c r="H21" s="80">
        <f>データベース!S34</f>
        <v>0</v>
      </c>
      <c r="J21" s="70">
        <v>147</v>
      </c>
      <c r="K21" s="85">
        <f>データベース!C16</f>
        <v>0</v>
      </c>
      <c r="L21" s="72">
        <f>K21*365*'解析結果'!$F$11</f>
        <v>0</v>
      </c>
      <c r="M21" s="72">
        <f t="shared" si="1"/>
        <v>0.9000514359196271</v>
      </c>
      <c r="N21" s="73">
        <f t="shared" si="2"/>
        <v>0.27</v>
      </c>
      <c r="O21" s="73">
        <f>(1+0.54*'解析結果'!F$14)*'解析結果'!K$26*'解析結果'!N$26*1000*'疲労計算'!J21*(LOG(100*'疲労計算'!M21)-0.75*LOG(100*'疲労計算'!N21)-0.18)/('解析結果'!F$17^2*10^6)</f>
        <v>1.75006175306929</v>
      </c>
      <c r="R21" s="74">
        <v>147</v>
      </c>
      <c r="S21" s="75">
        <f>IF('解析結果'!$F$22=1,'疲労計算'!$L21*'疲労計算'!$C$9,IF('解析結果'!$F$22=2,'疲労計算'!$L21*'疲労計算'!$C$16,'疲労計算'!$L21*'疲労計算'!$C$23))</f>
        <v>0</v>
      </c>
      <c r="T21" s="75">
        <f>IF('解析結果'!$F$22=1,'疲労計算'!$L21*'疲労計算'!$C$10,IF('解析結果'!$F$22=2,'疲労計算'!$L21*'疲労計算'!$C$17,'疲労計算'!$L21*'疲労計算'!$C$24))</f>
        <v>0</v>
      </c>
      <c r="U21" s="75">
        <f>IF('解析結果'!$F$22=1,'疲労計算'!$L21*'疲労計算'!$C$11,IF('解析結果'!$F$22=2,'疲労計算'!$L21*'疲労計算'!$C$18,'疲労計算'!$L21*'疲労計算'!$C$25))</f>
        <v>0</v>
      </c>
      <c r="V21" s="75">
        <f>IF('解析結果'!$F$22=1,'疲労計算'!$L21*'疲労計算'!$C$12,IF('解析結果'!$F$22=2,'疲労計算'!$L21*'疲労計算'!$C$19,'疲労計算'!$L21*'疲労計算'!$C$26))</f>
        <v>0</v>
      </c>
      <c r="W21" s="111">
        <f t="shared" si="0"/>
        <v>1.75006175306929</v>
      </c>
      <c r="X21" s="111">
        <f t="shared" si="0"/>
        <v>0.350012350613858</v>
      </c>
      <c r="Y21" s="111">
        <f t="shared" si="0"/>
        <v>0.175006175306929</v>
      </c>
      <c r="Z21" s="111">
        <f t="shared" si="0"/>
        <v>0.0175006175306929</v>
      </c>
      <c r="AA21" s="76"/>
      <c r="AB21" s="76"/>
      <c r="AC21" s="76"/>
      <c r="AD21" s="76"/>
      <c r="AE21" s="77"/>
      <c r="AF21" s="77"/>
      <c r="AG21" s="77"/>
      <c r="AH21" s="77"/>
    </row>
    <row r="22" spans="2:26" ht="15.75" customHeight="1" thickBot="1">
      <c r="B22" s="67" t="s">
        <v>15</v>
      </c>
      <c r="C22" s="67" t="s">
        <v>36</v>
      </c>
      <c r="E22" s="84" t="s">
        <v>56</v>
      </c>
      <c r="F22" s="82">
        <f>IF('解析結果'!$F$17=0.15,データベース!G35,IF('解析結果'!$F$17=0.2,データベース!H35,IF('解析結果'!$F$17=0.23,データベース!I35,IF('解析結果'!$F$17=0.25,データベース!J35,IF('解析結果'!$F$17=0.28,データベース!K35,IF('解析結果'!$F$17=0.3,データベース!L35))))))</f>
        <v>0.02</v>
      </c>
      <c r="G22" s="80">
        <f>IF('解析結果'!$F$17=0.15,データベース!M35,IF('解析結果'!$F$17=0.2,データベース!N35,IF('解析結果'!$F$17=0.23,データベース!O35,IF('解析結果'!$F$17=0.25,データベース!P35,IF('解析結果'!$F$17=0.28,データベース!Q35,IF('解析結果'!$F$17=0.3,データベース!R35))))))</f>
        <v>0.055</v>
      </c>
      <c r="H22" s="80">
        <f>データベース!S35</f>
        <v>0</v>
      </c>
      <c r="R22" s="86"/>
      <c r="S22" s="87"/>
      <c r="T22" s="87"/>
      <c r="U22" s="87"/>
      <c r="V22" s="87"/>
      <c r="W22" s="88"/>
      <c r="X22" s="88"/>
      <c r="Y22" s="88"/>
      <c r="Z22" s="88"/>
    </row>
    <row r="23" spans="2:8" ht="15.75" customHeight="1" thickBot="1">
      <c r="B23" s="65" t="s">
        <v>39</v>
      </c>
      <c r="C23" s="89">
        <v>0.5</v>
      </c>
      <c r="E23" s="84" t="s">
        <v>57</v>
      </c>
      <c r="F23" s="90">
        <f>IF('解析結果'!$F$17=0.15,データベース!G36,IF('解析結果'!$F$17=0.2,データベース!H36,IF('解析結果'!$F$17=0.23,データベース!I36,IF('解析結果'!$F$17=0.25,データベース!J36,IF('解析結果'!$F$17=0.28,データベース!K36,IF('解析結果'!$F$17=0.3,データベース!L36))))))</f>
        <v>0</v>
      </c>
      <c r="G23" s="85">
        <f>IF('解析結果'!$F$17=0.15,データベース!M36,IF('解析結果'!$F$17=0.2,データベース!N36,IF('解析結果'!$F$17=0.23,データベース!O36,IF('解析結果'!$F$17=0.25,データベース!P36,IF('解析結果'!$F$17=0.28,データベース!Q36,IF('解析結果'!$F$17=0.3,データベース!R36))))))</f>
        <v>0.005</v>
      </c>
      <c r="H23" s="85">
        <f>データベース!S36</f>
        <v>0</v>
      </c>
    </row>
    <row r="24" spans="2:64" ht="15.75" customHeight="1">
      <c r="B24" s="65" t="s">
        <v>40</v>
      </c>
      <c r="C24" s="91">
        <v>0.46</v>
      </c>
      <c r="D24" s="105"/>
      <c r="L24" s="66" t="s">
        <v>141</v>
      </c>
      <c r="M24" s="170" t="s">
        <v>82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 t="s">
        <v>83</v>
      </c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 t="s">
        <v>84</v>
      </c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 t="s">
        <v>85</v>
      </c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</row>
    <row r="25" spans="2:64" ht="15.75" customHeight="1" thickBot="1">
      <c r="B25" s="65" t="s">
        <v>41</v>
      </c>
      <c r="C25" s="91">
        <v>0.02</v>
      </c>
      <c r="D25" s="105"/>
      <c r="J25" s="67" t="s">
        <v>73</v>
      </c>
      <c r="K25" s="66" t="s">
        <v>74</v>
      </c>
      <c r="L25" s="64" t="s">
        <v>138</v>
      </c>
      <c r="M25" s="66" t="s">
        <v>143</v>
      </c>
      <c r="N25" s="66" t="s">
        <v>144</v>
      </c>
      <c r="O25" s="66" t="s">
        <v>145</v>
      </c>
      <c r="P25" s="66" t="s">
        <v>146</v>
      </c>
      <c r="Q25" s="66" t="s">
        <v>147</v>
      </c>
      <c r="R25" s="66" t="s">
        <v>148</v>
      </c>
      <c r="S25" s="66" t="s">
        <v>149</v>
      </c>
      <c r="T25" s="66" t="s">
        <v>150</v>
      </c>
      <c r="U25" s="66" t="s">
        <v>151</v>
      </c>
      <c r="V25" s="66" t="s">
        <v>152</v>
      </c>
      <c r="W25" s="66" t="s">
        <v>153</v>
      </c>
      <c r="X25" s="66" t="s">
        <v>154</v>
      </c>
      <c r="Y25" s="66" t="s">
        <v>155</v>
      </c>
      <c r="Z25" s="66" t="s">
        <v>143</v>
      </c>
      <c r="AA25" s="66" t="s">
        <v>144</v>
      </c>
      <c r="AB25" s="66" t="s">
        <v>145</v>
      </c>
      <c r="AC25" s="66" t="s">
        <v>146</v>
      </c>
      <c r="AD25" s="66" t="s">
        <v>147</v>
      </c>
      <c r="AE25" s="66" t="s">
        <v>148</v>
      </c>
      <c r="AF25" s="66" t="s">
        <v>149</v>
      </c>
      <c r="AG25" s="66" t="s">
        <v>150</v>
      </c>
      <c r="AH25" s="66" t="s">
        <v>151</v>
      </c>
      <c r="AI25" s="66" t="s">
        <v>152</v>
      </c>
      <c r="AJ25" s="66" t="s">
        <v>153</v>
      </c>
      <c r="AK25" s="66" t="s">
        <v>154</v>
      </c>
      <c r="AL25" s="66" t="s">
        <v>155</v>
      </c>
      <c r="AM25" s="66" t="s">
        <v>143</v>
      </c>
      <c r="AN25" s="66" t="s">
        <v>144</v>
      </c>
      <c r="AO25" s="66" t="s">
        <v>145</v>
      </c>
      <c r="AP25" s="66" t="s">
        <v>146</v>
      </c>
      <c r="AQ25" s="66" t="s">
        <v>147</v>
      </c>
      <c r="AR25" s="66" t="s">
        <v>148</v>
      </c>
      <c r="AS25" s="66" t="s">
        <v>149</v>
      </c>
      <c r="AT25" s="66" t="s">
        <v>150</v>
      </c>
      <c r="AU25" s="66" t="s">
        <v>151</v>
      </c>
      <c r="AV25" s="66" t="s">
        <v>152</v>
      </c>
      <c r="AW25" s="66" t="s">
        <v>153</v>
      </c>
      <c r="AX25" s="66" t="s">
        <v>154</v>
      </c>
      <c r="AY25" s="66" t="s">
        <v>155</v>
      </c>
      <c r="AZ25" s="66" t="s">
        <v>143</v>
      </c>
      <c r="BA25" s="66" t="s">
        <v>144</v>
      </c>
      <c r="BB25" s="66" t="s">
        <v>145</v>
      </c>
      <c r="BC25" s="66" t="s">
        <v>146</v>
      </c>
      <c r="BD25" s="66" t="s">
        <v>147</v>
      </c>
      <c r="BE25" s="66" t="s">
        <v>148</v>
      </c>
      <c r="BF25" s="66" t="s">
        <v>149</v>
      </c>
      <c r="BG25" s="66" t="s">
        <v>150</v>
      </c>
      <c r="BH25" s="66" t="s">
        <v>151</v>
      </c>
      <c r="BI25" s="66" t="s">
        <v>152</v>
      </c>
      <c r="BJ25" s="66" t="s">
        <v>153</v>
      </c>
      <c r="BK25" s="66" t="s">
        <v>154</v>
      </c>
      <c r="BL25" s="66" t="s">
        <v>155</v>
      </c>
    </row>
    <row r="26" spans="2:64" ht="15.75" customHeight="1" thickBot="1">
      <c r="B26" s="65" t="s">
        <v>42</v>
      </c>
      <c r="C26" s="92">
        <v>0.02</v>
      </c>
      <c r="D26" s="105"/>
      <c r="J26" s="67">
        <v>19</v>
      </c>
      <c r="K26" s="128">
        <f>IF(J26&gt;0,'解析結果'!F$28,'解析結果'!G$28)</f>
        <v>0.85</v>
      </c>
      <c r="L26" s="66">
        <f>0.35*K26*'解析結果'!$F$15*'解析結果'!$F$13*J26</f>
        <v>1.5827000000000002</v>
      </c>
      <c r="M26" s="66">
        <f aca="true" t="shared" si="3" ref="M26:M40">$L26+$W$9</f>
        <v>1.7390075782385899</v>
      </c>
      <c r="N26" s="66">
        <f aca="true" t="shared" si="4" ref="N26:N40">$L26+$W$10</f>
        <v>1.8872772506610191</v>
      </c>
      <c r="O26" s="66">
        <f aca="true" t="shared" si="5" ref="O26:O40">$L26+$W$11</f>
        <v>2.028341209058632</v>
      </c>
      <c r="P26" s="66">
        <f aca="true" t="shared" si="6" ref="P26:P40">$L26+$W$12</f>
        <v>2.162888312497162</v>
      </c>
      <c r="Q26" s="66">
        <f aca="true" t="shared" si="7" ref="Q26:Q40">$L26+$W$13</f>
        <v>2.291496707098644</v>
      </c>
      <c r="R26" s="66">
        <f aca="true" t="shared" si="8" ref="R26:R40">$L26+$W$14</f>
        <v>2.4146574848135005</v>
      </c>
      <c r="S26" s="66">
        <f aca="true" t="shared" si="9" ref="S26:S40">$L26+$W$15</f>
        <v>2.5327922115563677</v>
      </c>
      <c r="T26" s="66">
        <f aca="true" t="shared" si="10" ref="T26:T40">$L26+$W$16</f>
        <v>2.6462661579516293</v>
      </c>
      <c r="U26" s="66">
        <f aca="true" t="shared" si="11" ref="U26:U40">$L26+$W$17</f>
        <v>2.755398452595908</v>
      </c>
      <c r="V26" s="66">
        <f aca="true" t="shared" si="12" ref="V26:V40">$L26+$W$18</f>
        <v>2.8604699891994985</v>
      </c>
      <c r="W26" s="66">
        <f aca="true" t="shared" si="13" ref="W26:W40">$L26+$W$19</f>
        <v>2.96172966632699</v>
      </c>
      <c r="X26" s="66">
        <f aca="true" t="shared" si="14" ref="X26:X40">$L26+$W$20</f>
        <v>3.153677997727019</v>
      </c>
      <c r="Y26" s="66">
        <f aca="true" t="shared" si="15" ref="Y26:Y40">$L26+$W$21</f>
        <v>3.33276175306929</v>
      </c>
      <c r="Z26" s="66">
        <f aca="true" t="shared" si="16" ref="Z26:Z40">$L26+$X$9</f>
        <v>1.613961515647718</v>
      </c>
      <c r="AA26" s="66">
        <f aca="true" t="shared" si="17" ref="AA26:AA40">$L26+$X$10</f>
        <v>1.643615450132204</v>
      </c>
      <c r="AB26" s="66">
        <f aca="true" t="shared" si="18" ref="AB26:AB40">$L26+$X$11</f>
        <v>1.6718282418117265</v>
      </c>
      <c r="AC26" s="66">
        <f aca="true" t="shared" si="19" ref="AC26:AC40">$L26+$X$12</f>
        <v>1.6987376624994326</v>
      </c>
      <c r="AD26" s="66">
        <f aca="true" t="shared" si="20" ref="AD26:AD40">$L26+$X$13</f>
        <v>1.724459341419729</v>
      </c>
      <c r="AE26" s="66">
        <f aca="true" t="shared" si="21" ref="AE26:AE40">$L26+$X$14</f>
        <v>1.7490914969627003</v>
      </c>
      <c r="AF26" s="66">
        <f aca="true" t="shared" si="22" ref="AF26:AF40">$L26+$X$15</f>
        <v>1.7727184423112736</v>
      </c>
      <c r="AG26" s="66">
        <f aca="true" t="shared" si="23" ref="AG26:AG40">$L26+$X$16</f>
        <v>1.795413231590326</v>
      </c>
      <c r="AH26" s="66">
        <f aca="true" t="shared" si="24" ref="AH26:AH40">$L26+$X$17</f>
        <v>1.8172396905191819</v>
      </c>
      <c r="AI26" s="66">
        <f aca="true" t="shared" si="25" ref="AI26:AI40">$L26+$X$18</f>
        <v>1.8382539978399</v>
      </c>
      <c r="AJ26" s="66">
        <f aca="true" t="shared" si="26" ref="AJ26:AJ40">$L26+$X$19</f>
        <v>1.8585059332653981</v>
      </c>
      <c r="AK26" s="66">
        <f aca="true" t="shared" si="27" ref="AK26:AK40">$L26+$X$20</f>
        <v>1.896895599545404</v>
      </c>
      <c r="AL26" s="66">
        <f aca="true" t="shared" si="28" ref="AL26:AL40">$L26+$X$21</f>
        <v>1.9327123506138582</v>
      </c>
      <c r="AM26" s="66">
        <f aca="true" t="shared" si="29" ref="AM26:AM40">$L26+$Y$9</f>
        <v>1.5983307578238592</v>
      </c>
      <c r="AN26" s="66">
        <f aca="true" t="shared" si="30" ref="AN26:AN40">$L26+$Y$10</f>
        <v>1.613157725066102</v>
      </c>
      <c r="AO26" s="66">
        <f aca="true" t="shared" si="31" ref="AO26:AO40">$L26+$Y$11</f>
        <v>1.6272641209058634</v>
      </c>
      <c r="AP26" s="66">
        <f aca="true" t="shared" si="32" ref="AP26:AP40">$L26+$Y$12</f>
        <v>1.6407188312497165</v>
      </c>
      <c r="AQ26" s="66">
        <f aca="true" t="shared" si="33" ref="AQ26:AQ40">$L26+$Y$13</f>
        <v>1.6535796707098647</v>
      </c>
      <c r="AR26" s="66">
        <f aca="true" t="shared" si="34" ref="AR26:AR40">$L26+$Y$14</f>
        <v>1.6658957484813504</v>
      </c>
      <c r="AS26" s="66">
        <f aca="true" t="shared" si="35" ref="AS26:AS40">$L26+$Y$15</f>
        <v>1.677709221155637</v>
      </c>
      <c r="AT26" s="66">
        <f aca="true" t="shared" si="36" ref="AT26:AT40">$L26+$Y$16</f>
        <v>1.6890566157951632</v>
      </c>
      <c r="AU26" s="66">
        <f aca="true" t="shared" si="37" ref="AU26:AU40">$L26+$Y$17</f>
        <v>1.699969845259591</v>
      </c>
      <c r="AV26" s="66">
        <f aca="true" t="shared" si="38" ref="AV26:AV40">$L26+$Y$18</f>
        <v>1.71047699891995</v>
      </c>
      <c r="AW26" s="66">
        <f aca="true" t="shared" si="39" ref="AW26:AW40">$L26+$Y$19</f>
        <v>1.7206029666326992</v>
      </c>
      <c r="AX26" s="66">
        <f aca="true" t="shared" si="40" ref="AX26:AX40">$L26+$Y$20</f>
        <v>1.739797799772702</v>
      </c>
      <c r="AY26" s="66">
        <f aca="true" t="shared" si="41" ref="AY26:AY40">$L26+$Y$21</f>
        <v>1.7577061753069292</v>
      </c>
      <c r="AZ26" s="66">
        <f aca="true" t="shared" si="42" ref="AZ26:AZ40">$L26+$Z$9</f>
        <v>1.5842630757823861</v>
      </c>
      <c r="BA26" s="66">
        <f aca="true" t="shared" si="43" ref="BA26:BA40">$L26+$Z$10</f>
        <v>1.5857457725066104</v>
      </c>
      <c r="BB26" s="66">
        <f aca="true" t="shared" si="44" ref="BB26:BB40">$L26+$Z$11</f>
        <v>1.5871564120905866</v>
      </c>
      <c r="BC26" s="66">
        <f aca="true" t="shared" si="45" ref="BC26:BC40">$L26+$Z$12</f>
        <v>1.5885018831249718</v>
      </c>
      <c r="BD26" s="66">
        <f aca="true" t="shared" si="46" ref="BD26:BD40">$L26+$Z$13</f>
        <v>1.5897879670709867</v>
      </c>
      <c r="BE26" s="66">
        <f aca="true" t="shared" si="47" ref="BE26:BE40">$L26+$Z$14</f>
        <v>1.5910195748481353</v>
      </c>
      <c r="BF26" s="66">
        <f aca="true" t="shared" si="48" ref="BF26:BF40">$L26+$Z$15</f>
        <v>1.592200922115564</v>
      </c>
      <c r="BG26" s="66">
        <f aca="true" t="shared" si="49" ref="BG26:BG40">$L26+$Z$16</f>
        <v>1.5933356615795164</v>
      </c>
      <c r="BH26" s="66">
        <f aca="true" t="shared" si="50" ref="BH26:BH40">$L26+$Z$17</f>
        <v>1.5944269845259593</v>
      </c>
      <c r="BI26" s="66">
        <f aca="true" t="shared" si="51" ref="BI26:BI40">$L26+$Z$18</f>
        <v>1.5954776998919953</v>
      </c>
      <c r="BJ26" s="66">
        <f aca="true" t="shared" si="52" ref="BJ26:BJ40">$L26+$Z$19</f>
        <v>1.5964902966632701</v>
      </c>
      <c r="BK26" s="66">
        <f aca="true" t="shared" si="53" ref="BK26:BK40">$L26+$Z$20</f>
        <v>1.5984097799772703</v>
      </c>
      <c r="BL26" s="66">
        <f aca="true" t="shared" si="54" ref="BL26:BL40">$L26+$Z$21</f>
        <v>1.600200617530693</v>
      </c>
    </row>
    <row r="27" spans="10:64" ht="15.75" customHeight="1">
      <c r="J27" s="67">
        <v>17</v>
      </c>
      <c r="K27" s="129">
        <f>IF(J27&gt;0,'解析結果'!F$28,'解析結果'!G$28)</f>
        <v>0.85</v>
      </c>
      <c r="L27" s="66">
        <f>0.35*K27*'解析結果'!$F$15*'解析結果'!$F$13*J27</f>
        <v>1.4161000000000001</v>
      </c>
      <c r="M27" s="66">
        <f t="shared" si="3"/>
        <v>1.5724075782385898</v>
      </c>
      <c r="N27" s="66">
        <f t="shared" si="4"/>
        <v>1.7206772506610188</v>
      </c>
      <c r="O27" s="66">
        <f t="shared" si="5"/>
        <v>1.861741209058632</v>
      </c>
      <c r="P27" s="66">
        <f t="shared" si="6"/>
        <v>1.9962883124971622</v>
      </c>
      <c r="Q27" s="66">
        <f t="shared" si="7"/>
        <v>2.124896707098644</v>
      </c>
      <c r="R27" s="66">
        <f t="shared" si="8"/>
        <v>2.2480574848135007</v>
      </c>
      <c r="S27" s="66">
        <f t="shared" si="9"/>
        <v>2.366192211556368</v>
      </c>
      <c r="T27" s="66">
        <f t="shared" si="10"/>
        <v>2.4796661579516295</v>
      </c>
      <c r="U27" s="66">
        <f t="shared" si="11"/>
        <v>2.588798452595908</v>
      </c>
      <c r="V27" s="66">
        <f t="shared" si="12"/>
        <v>2.6938699891994986</v>
      </c>
      <c r="W27" s="66">
        <f t="shared" si="13"/>
        <v>2.7951296663269902</v>
      </c>
      <c r="X27" s="66">
        <f t="shared" si="14"/>
        <v>2.9870779977270185</v>
      </c>
      <c r="Y27" s="66">
        <f t="shared" si="15"/>
        <v>3.1661617530692903</v>
      </c>
      <c r="Z27" s="66">
        <f t="shared" si="16"/>
        <v>1.447361515647718</v>
      </c>
      <c r="AA27" s="66">
        <f t="shared" si="17"/>
        <v>1.477015450132204</v>
      </c>
      <c r="AB27" s="66">
        <f t="shared" si="18"/>
        <v>1.5052282418117264</v>
      </c>
      <c r="AC27" s="66">
        <f t="shared" si="19"/>
        <v>1.5321376624994325</v>
      </c>
      <c r="AD27" s="66">
        <f t="shared" si="20"/>
        <v>1.5578593414197288</v>
      </c>
      <c r="AE27" s="66">
        <f t="shared" si="21"/>
        <v>1.5824914969627002</v>
      </c>
      <c r="AF27" s="66">
        <f t="shared" si="22"/>
        <v>1.6061184423112738</v>
      </c>
      <c r="AG27" s="66">
        <f t="shared" si="23"/>
        <v>1.628813231590326</v>
      </c>
      <c r="AH27" s="66">
        <f t="shared" si="24"/>
        <v>1.6506396905191818</v>
      </c>
      <c r="AI27" s="66">
        <f t="shared" si="25"/>
        <v>1.6716539978398999</v>
      </c>
      <c r="AJ27" s="66">
        <f t="shared" si="26"/>
        <v>1.691905933265398</v>
      </c>
      <c r="AK27" s="66">
        <f t="shared" si="27"/>
        <v>1.730295599545404</v>
      </c>
      <c r="AL27" s="66">
        <f t="shared" si="28"/>
        <v>1.766112350613858</v>
      </c>
      <c r="AM27" s="66">
        <f t="shared" si="29"/>
        <v>1.4317307578238592</v>
      </c>
      <c r="AN27" s="66">
        <f t="shared" si="30"/>
        <v>1.446557725066102</v>
      </c>
      <c r="AO27" s="66">
        <f t="shared" si="31"/>
        <v>1.4606641209058633</v>
      </c>
      <c r="AP27" s="66">
        <f t="shared" si="32"/>
        <v>1.4741188312497164</v>
      </c>
      <c r="AQ27" s="66">
        <f t="shared" si="33"/>
        <v>1.4869796707098646</v>
      </c>
      <c r="AR27" s="66">
        <f t="shared" si="34"/>
        <v>1.4992957484813503</v>
      </c>
      <c r="AS27" s="66">
        <f t="shared" si="35"/>
        <v>1.511109221155637</v>
      </c>
      <c r="AT27" s="66">
        <f t="shared" si="36"/>
        <v>1.5224566157951631</v>
      </c>
      <c r="AU27" s="66">
        <f t="shared" si="37"/>
        <v>1.533369845259591</v>
      </c>
      <c r="AV27" s="66">
        <f t="shared" si="38"/>
        <v>1.54387699891995</v>
      </c>
      <c r="AW27" s="66">
        <f t="shared" si="39"/>
        <v>1.554002966632699</v>
      </c>
      <c r="AX27" s="66">
        <f t="shared" si="40"/>
        <v>1.573197799772702</v>
      </c>
      <c r="AY27" s="66">
        <f t="shared" si="41"/>
        <v>1.591106175306929</v>
      </c>
      <c r="AZ27" s="66">
        <f t="shared" si="42"/>
        <v>1.417663075782386</v>
      </c>
      <c r="BA27" s="66">
        <f t="shared" si="43"/>
        <v>1.4191457725066103</v>
      </c>
      <c r="BB27" s="66">
        <f t="shared" si="44"/>
        <v>1.4205564120905865</v>
      </c>
      <c r="BC27" s="66">
        <f t="shared" si="45"/>
        <v>1.4219018831249717</v>
      </c>
      <c r="BD27" s="66">
        <f t="shared" si="46"/>
        <v>1.4231879670709866</v>
      </c>
      <c r="BE27" s="66">
        <f t="shared" si="47"/>
        <v>1.4244195748481352</v>
      </c>
      <c r="BF27" s="66">
        <f t="shared" si="48"/>
        <v>1.4256009221155639</v>
      </c>
      <c r="BG27" s="66">
        <f t="shared" si="49"/>
        <v>1.4267356615795164</v>
      </c>
      <c r="BH27" s="66">
        <f t="shared" si="50"/>
        <v>1.4278269845259592</v>
      </c>
      <c r="BI27" s="66">
        <f t="shared" si="51"/>
        <v>1.4288776998919952</v>
      </c>
      <c r="BJ27" s="66">
        <f t="shared" si="52"/>
        <v>1.42989029666327</v>
      </c>
      <c r="BK27" s="66">
        <f t="shared" si="53"/>
        <v>1.4318097799772702</v>
      </c>
      <c r="BL27" s="66">
        <f t="shared" si="54"/>
        <v>1.433600617530693</v>
      </c>
    </row>
    <row r="28" spans="4:64" ht="15.75" customHeight="1">
      <c r="D28" s="105"/>
      <c r="E28" s="105"/>
      <c r="J28" s="67">
        <v>15</v>
      </c>
      <c r="K28" s="129">
        <f>IF(J28&gt;0,'解析結果'!F$28,'解析結果'!G$28)</f>
        <v>0.85</v>
      </c>
      <c r="L28" s="66">
        <f>0.35*K28*'解析結果'!$F$15*'解析結果'!$F$13*J28</f>
        <v>1.2495000000000003</v>
      </c>
      <c r="M28" s="66">
        <f t="shared" si="3"/>
        <v>1.40580757823859</v>
      </c>
      <c r="N28" s="66">
        <f t="shared" si="4"/>
        <v>1.554077250661019</v>
      </c>
      <c r="O28" s="66">
        <f t="shared" si="5"/>
        <v>1.6951412090586322</v>
      </c>
      <c r="P28" s="66">
        <f t="shared" si="6"/>
        <v>1.8296883124971624</v>
      </c>
      <c r="Q28" s="66">
        <f t="shared" si="7"/>
        <v>1.9582967070986441</v>
      </c>
      <c r="R28" s="66">
        <f t="shared" si="8"/>
        <v>2.081457484813501</v>
      </c>
      <c r="S28" s="66">
        <f t="shared" si="9"/>
        <v>2.199592211556368</v>
      </c>
      <c r="T28" s="66">
        <f t="shared" si="10"/>
        <v>2.3130661579516296</v>
      </c>
      <c r="U28" s="66">
        <f t="shared" si="11"/>
        <v>2.422198452595908</v>
      </c>
      <c r="V28" s="66">
        <f t="shared" si="12"/>
        <v>2.5272699891994987</v>
      </c>
      <c r="W28" s="66">
        <f t="shared" si="13"/>
        <v>2.6285296663269904</v>
      </c>
      <c r="X28" s="66">
        <f t="shared" si="14"/>
        <v>2.8204779977270187</v>
      </c>
      <c r="Y28" s="66">
        <f t="shared" si="15"/>
        <v>2.9995617530692904</v>
      </c>
      <c r="Z28" s="66">
        <f t="shared" si="16"/>
        <v>1.2807615156477181</v>
      </c>
      <c r="AA28" s="66">
        <f t="shared" si="17"/>
        <v>1.310415450132204</v>
      </c>
      <c r="AB28" s="66">
        <f t="shared" si="18"/>
        <v>1.3386282418117266</v>
      </c>
      <c r="AC28" s="66">
        <f t="shared" si="19"/>
        <v>1.3655376624994326</v>
      </c>
      <c r="AD28" s="66">
        <f t="shared" si="20"/>
        <v>1.391259341419729</v>
      </c>
      <c r="AE28" s="66">
        <f t="shared" si="21"/>
        <v>1.4158914969627003</v>
      </c>
      <c r="AF28" s="66">
        <f t="shared" si="22"/>
        <v>1.439518442311274</v>
      </c>
      <c r="AG28" s="66">
        <f t="shared" si="23"/>
        <v>1.4622132315903262</v>
      </c>
      <c r="AH28" s="66">
        <f t="shared" si="24"/>
        <v>1.484039690519182</v>
      </c>
      <c r="AI28" s="66">
        <f t="shared" si="25"/>
        <v>1.5050539978399</v>
      </c>
      <c r="AJ28" s="66">
        <f t="shared" si="26"/>
        <v>1.5253059332653982</v>
      </c>
      <c r="AK28" s="66">
        <f t="shared" si="27"/>
        <v>1.563695599545404</v>
      </c>
      <c r="AL28" s="66">
        <f t="shared" si="28"/>
        <v>1.5995123506138582</v>
      </c>
      <c r="AM28" s="66">
        <f t="shared" si="29"/>
        <v>1.2651307578238593</v>
      </c>
      <c r="AN28" s="66">
        <f t="shared" si="30"/>
        <v>1.279957725066102</v>
      </c>
      <c r="AO28" s="66">
        <f t="shared" si="31"/>
        <v>1.2940641209058634</v>
      </c>
      <c r="AP28" s="66">
        <f t="shared" si="32"/>
        <v>1.3075188312497166</v>
      </c>
      <c r="AQ28" s="66">
        <f t="shared" si="33"/>
        <v>1.3203796707098647</v>
      </c>
      <c r="AR28" s="66">
        <f t="shared" si="34"/>
        <v>1.3326957484813504</v>
      </c>
      <c r="AS28" s="66">
        <f t="shared" si="35"/>
        <v>1.344509221155637</v>
      </c>
      <c r="AT28" s="66">
        <f t="shared" si="36"/>
        <v>1.3558566157951633</v>
      </c>
      <c r="AU28" s="66">
        <f t="shared" si="37"/>
        <v>1.366769845259591</v>
      </c>
      <c r="AV28" s="66">
        <f t="shared" si="38"/>
        <v>1.37727699891995</v>
      </c>
      <c r="AW28" s="66">
        <f t="shared" si="39"/>
        <v>1.3874029666326992</v>
      </c>
      <c r="AX28" s="66">
        <f t="shared" si="40"/>
        <v>1.4065977997727022</v>
      </c>
      <c r="AY28" s="66">
        <f t="shared" si="41"/>
        <v>1.4245061753069292</v>
      </c>
      <c r="AZ28" s="66">
        <f t="shared" si="42"/>
        <v>1.2510630757823862</v>
      </c>
      <c r="BA28" s="66">
        <f t="shared" si="43"/>
        <v>1.2525457725066105</v>
      </c>
      <c r="BB28" s="66">
        <f t="shared" si="44"/>
        <v>1.2539564120905866</v>
      </c>
      <c r="BC28" s="66">
        <f t="shared" si="45"/>
        <v>1.2553018831249718</v>
      </c>
      <c r="BD28" s="66">
        <f t="shared" si="46"/>
        <v>1.2565879670709867</v>
      </c>
      <c r="BE28" s="66">
        <f t="shared" si="47"/>
        <v>1.2578195748481353</v>
      </c>
      <c r="BF28" s="66">
        <f t="shared" si="48"/>
        <v>1.259000922115564</v>
      </c>
      <c r="BG28" s="66">
        <f t="shared" si="49"/>
        <v>1.2601356615795165</v>
      </c>
      <c r="BH28" s="66">
        <f t="shared" si="50"/>
        <v>1.2612269845259594</v>
      </c>
      <c r="BI28" s="66">
        <f t="shared" si="51"/>
        <v>1.2622776998919953</v>
      </c>
      <c r="BJ28" s="66">
        <f t="shared" si="52"/>
        <v>1.2632902966632702</v>
      </c>
      <c r="BK28" s="66">
        <f t="shared" si="53"/>
        <v>1.2652097799772704</v>
      </c>
      <c r="BL28" s="66">
        <f t="shared" si="54"/>
        <v>1.2670006175306932</v>
      </c>
    </row>
    <row r="29" spans="4:64" ht="15.75" customHeight="1">
      <c r="D29" s="105"/>
      <c r="E29" s="105"/>
      <c r="J29" s="67">
        <v>13</v>
      </c>
      <c r="K29" s="129">
        <f>IF(J29&gt;0,'解析結果'!F$28,'解析結果'!G$28)</f>
        <v>0.85</v>
      </c>
      <c r="L29" s="66">
        <f>0.35*K29*'解析結果'!$F$15*'解析結果'!$F$13*J29</f>
        <v>1.0829000000000002</v>
      </c>
      <c r="M29" s="66">
        <f t="shared" si="3"/>
        <v>1.2392075782385898</v>
      </c>
      <c r="N29" s="66">
        <f t="shared" si="4"/>
        <v>1.3874772506610191</v>
      </c>
      <c r="O29" s="66">
        <f t="shared" si="5"/>
        <v>1.528541209058632</v>
      </c>
      <c r="P29" s="66">
        <f t="shared" si="6"/>
        <v>1.663088312497162</v>
      </c>
      <c r="Q29" s="66">
        <f t="shared" si="7"/>
        <v>1.791696707098644</v>
      </c>
      <c r="R29" s="66">
        <f t="shared" si="8"/>
        <v>1.9148574848135007</v>
      </c>
      <c r="S29" s="66">
        <f t="shared" si="9"/>
        <v>2.0329922115563677</v>
      </c>
      <c r="T29" s="66">
        <f t="shared" si="10"/>
        <v>2.1464661579516293</v>
      </c>
      <c r="U29" s="66">
        <f t="shared" si="11"/>
        <v>2.2555984525959083</v>
      </c>
      <c r="V29" s="66">
        <f t="shared" si="12"/>
        <v>2.360669989199499</v>
      </c>
      <c r="W29" s="66">
        <f t="shared" si="13"/>
        <v>2.46192966632699</v>
      </c>
      <c r="X29" s="66">
        <f t="shared" si="14"/>
        <v>2.653877997727019</v>
      </c>
      <c r="Y29" s="66">
        <f t="shared" si="15"/>
        <v>2.83296175306929</v>
      </c>
      <c r="Z29" s="66">
        <f t="shared" si="16"/>
        <v>1.114161515647718</v>
      </c>
      <c r="AA29" s="66">
        <f t="shared" si="17"/>
        <v>1.143815450132204</v>
      </c>
      <c r="AB29" s="66">
        <f t="shared" si="18"/>
        <v>1.1720282418117265</v>
      </c>
      <c r="AC29" s="66">
        <f t="shared" si="19"/>
        <v>1.1989376624994326</v>
      </c>
      <c r="AD29" s="66">
        <f t="shared" si="20"/>
        <v>1.2246593414197289</v>
      </c>
      <c r="AE29" s="66">
        <f t="shared" si="21"/>
        <v>1.2492914969627003</v>
      </c>
      <c r="AF29" s="66">
        <f t="shared" si="22"/>
        <v>1.2729184423112736</v>
      </c>
      <c r="AG29" s="66">
        <f t="shared" si="23"/>
        <v>1.295613231590326</v>
      </c>
      <c r="AH29" s="66">
        <f t="shared" si="24"/>
        <v>1.3174396905191819</v>
      </c>
      <c r="AI29" s="66">
        <f t="shared" si="25"/>
        <v>1.3384539978399</v>
      </c>
      <c r="AJ29" s="66">
        <f t="shared" si="26"/>
        <v>1.3587059332653981</v>
      </c>
      <c r="AK29" s="66">
        <f t="shared" si="27"/>
        <v>1.397095599545404</v>
      </c>
      <c r="AL29" s="66">
        <f t="shared" si="28"/>
        <v>1.4329123506138581</v>
      </c>
      <c r="AM29" s="66">
        <f t="shared" si="29"/>
        <v>1.0985307578238592</v>
      </c>
      <c r="AN29" s="66">
        <f t="shared" si="30"/>
        <v>1.113357725066102</v>
      </c>
      <c r="AO29" s="66">
        <f t="shared" si="31"/>
        <v>1.1274641209058633</v>
      </c>
      <c r="AP29" s="66">
        <f t="shared" si="32"/>
        <v>1.1409188312497165</v>
      </c>
      <c r="AQ29" s="66">
        <f t="shared" si="33"/>
        <v>1.1537796707098646</v>
      </c>
      <c r="AR29" s="66">
        <f t="shared" si="34"/>
        <v>1.1660957484813503</v>
      </c>
      <c r="AS29" s="66">
        <f t="shared" si="35"/>
        <v>1.177909221155637</v>
      </c>
      <c r="AT29" s="66">
        <f t="shared" si="36"/>
        <v>1.1892566157951632</v>
      </c>
      <c r="AU29" s="66">
        <f t="shared" si="37"/>
        <v>1.200169845259591</v>
      </c>
      <c r="AV29" s="66">
        <f t="shared" si="38"/>
        <v>1.21067699891995</v>
      </c>
      <c r="AW29" s="66">
        <f t="shared" si="39"/>
        <v>1.2208029666326992</v>
      </c>
      <c r="AX29" s="66">
        <f t="shared" si="40"/>
        <v>1.239997799772702</v>
      </c>
      <c r="AY29" s="66">
        <f t="shared" si="41"/>
        <v>1.2579061753069292</v>
      </c>
      <c r="AZ29" s="66">
        <f t="shared" si="42"/>
        <v>1.084463075782386</v>
      </c>
      <c r="BA29" s="66">
        <f t="shared" si="43"/>
        <v>1.0859457725066104</v>
      </c>
      <c r="BB29" s="66">
        <f t="shared" si="44"/>
        <v>1.0873564120905865</v>
      </c>
      <c r="BC29" s="66">
        <f t="shared" si="45"/>
        <v>1.0887018831249717</v>
      </c>
      <c r="BD29" s="66">
        <f t="shared" si="46"/>
        <v>1.0899879670709867</v>
      </c>
      <c r="BE29" s="66">
        <f t="shared" si="47"/>
        <v>1.0912195748481353</v>
      </c>
      <c r="BF29" s="66">
        <f t="shared" si="48"/>
        <v>1.092400922115564</v>
      </c>
      <c r="BG29" s="66">
        <f t="shared" si="49"/>
        <v>1.0935356615795164</v>
      </c>
      <c r="BH29" s="66">
        <f t="shared" si="50"/>
        <v>1.0946269845259593</v>
      </c>
      <c r="BI29" s="66">
        <f t="shared" si="51"/>
        <v>1.0956776998919953</v>
      </c>
      <c r="BJ29" s="66">
        <f t="shared" si="52"/>
        <v>1.0966902966632701</v>
      </c>
      <c r="BK29" s="66">
        <f t="shared" si="53"/>
        <v>1.0986097799772703</v>
      </c>
      <c r="BL29" s="66">
        <f t="shared" si="54"/>
        <v>1.100400617530693</v>
      </c>
    </row>
    <row r="30" spans="4:64" ht="15.75" customHeight="1">
      <c r="D30" s="105"/>
      <c r="E30" s="105"/>
      <c r="J30" s="67">
        <v>11</v>
      </c>
      <c r="K30" s="129">
        <f>IF(J30&gt;0,'解析結果'!F$28,'解析結果'!G$28)</f>
        <v>0.85</v>
      </c>
      <c r="L30" s="66">
        <f>0.35*K30*'解析結果'!$F$15*'解析結果'!$F$13*J30</f>
        <v>0.9163000000000001</v>
      </c>
      <c r="M30" s="66">
        <f t="shared" si="3"/>
        <v>1.0726075782385898</v>
      </c>
      <c r="N30" s="66">
        <f t="shared" si="4"/>
        <v>1.2208772506610188</v>
      </c>
      <c r="O30" s="66">
        <f t="shared" si="5"/>
        <v>1.361941209058632</v>
      </c>
      <c r="P30" s="66">
        <f t="shared" si="6"/>
        <v>1.4964883124971622</v>
      </c>
      <c r="Q30" s="66">
        <f t="shared" si="7"/>
        <v>1.625096707098644</v>
      </c>
      <c r="R30" s="66">
        <f t="shared" si="8"/>
        <v>1.7482574848135006</v>
      </c>
      <c r="S30" s="66">
        <f t="shared" si="9"/>
        <v>1.8663922115563678</v>
      </c>
      <c r="T30" s="66">
        <f t="shared" si="10"/>
        <v>1.9798661579516292</v>
      </c>
      <c r="U30" s="66">
        <f t="shared" si="11"/>
        <v>2.088998452595908</v>
      </c>
      <c r="V30" s="66">
        <f t="shared" si="12"/>
        <v>2.1940699891994986</v>
      </c>
      <c r="W30" s="66">
        <f t="shared" si="13"/>
        <v>2.2953296663269898</v>
      </c>
      <c r="X30" s="66">
        <f t="shared" si="14"/>
        <v>2.487277997727019</v>
      </c>
      <c r="Y30" s="66">
        <f t="shared" si="15"/>
        <v>2.66636175306929</v>
      </c>
      <c r="Z30" s="66">
        <f t="shared" si="16"/>
        <v>0.9475615156477181</v>
      </c>
      <c r="AA30" s="66">
        <f t="shared" si="17"/>
        <v>0.9772154501322039</v>
      </c>
      <c r="AB30" s="66">
        <f t="shared" si="18"/>
        <v>1.0054282418117264</v>
      </c>
      <c r="AC30" s="66">
        <f t="shared" si="19"/>
        <v>1.0323376624994325</v>
      </c>
      <c r="AD30" s="66">
        <f t="shared" si="20"/>
        <v>1.0580593414197288</v>
      </c>
      <c r="AE30" s="66">
        <f t="shared" si="21"/>
        <v>1.0826914969627002</v>
      </c>
      <c r="AF30" s="66">
        <f t="shared" si="22"/>
        <v>1.1063184423112737</v>
      </c>
      <c r="AG30" s="66">
        <f t="shared" si="23"/>
        <v>1.129013231590326</v>
      </c>
      <c r="AH30" s="66">
        <f t="shared" si="24"/>
        <v>1.1508396905191818</v>
      </c>
      <c r="AI30" s="66">
        <f t="shared" si="25"/>
        <v>1.1718539978398999</v>
      </c>
      <c r="AJ30" s="66">
        <f t="shared" si="26"/>
        <v>1.192105933265398</v>
      </c>
      <c r="AK30" s="66">
        <f t="shared" si="27"/>
        <v>1.2304955995454039</v>
      </c>
      <c r="AL30" s="66">
        <f t="shared" si="28"/>
        <v>1.266312350613858</v>
      </c>
      <c r="AM30" s="66">
        <f t="shared" si="29"/>
        <v>0.931930757823859</v>
      </c>
      <c r="AN30" s="66">
        <f t="shared" si="30"/>
        <v>0.946757725066102</v>
      </c>
      <c r="AO30" s="66">
        <f t="shared" si="31"/>
        <v>0.9608641209058633</v>
      </c>
      <c r="AP30" s="66">
        <f t="shared" si="32"/>
        <v>0.9743188312497163</v>
      </c>
      <c r="AQ30" s="66">
        <f t="shared" si="33"/>
        <v>0.9871796707098645</v>
      </c>
      <c r="AR30" s="66">
        <f t="shared" si="34"/>
        <v>0.9994957484813501</v>
      </c>
      <c r="AS30" s="66">
        <f t="shared" si="35"/>
        <v>1.011309221155637</v>
      </c>
      <c r="AT30" s="66">
        <f t="shared" si="36"/>
        <v>1.022656615795163</v>
      </c>
      <c r="AU30" s="66">
        <f t="shared" si="37"/>
        <v>1.033569845259591</v>
      </c>
      <c r="AV30" s="66">
        <f t="shared" si="38"/>
        <v>1.0440769989199499</v>
      </c>
      <c r="AW30" s="66">
        <f t="shared" si="39"/>
        <v>1.054202966632699</v>
      </c>
      <c r="AX30" s="66">
        <f t="shared" si="40"/>
        <v>1.073397799772702</v>
      </c>
      <c r="AY30" s="66">
        <f t="shared" si="41"/>
        <v>1.091306175306929</v>
      </c>
      <c r="AZ30" s="66">
        <f t="shared" si="42"/>
        <v>0.917863075782386</v>
      </c>
      <c r="BA30" s="66">
        <f t="shared" si="43"/>
        <v>0.9193457725066103</v>
      </c>
      <c r="BB30" s="66">
        <f t="shared" si="44"/>
        <v>0.9207564120905865</v>
      </c>
      <c r="BC30" s="66">
        <f t="shared" si="45"/>
        <v>0.9221018831249718</v>
      </c>
      <c r="BD30" s="66">
        <f t="shared" si="46"/>
        <v>0.9233879670709866</v>
      </c>
      <c r="BE30" s="66">
        <f t="shared" si="47"/>
        <v>0.9246195748481352</v>
      </c>
      <c r="BF30" s="66">
        <f t="shared" si="48"/>
        <v>0.9258009221155638</v>
      </c>
      <c r="BG30" s="66">
        <f t="shared" si="49"/>
        <v>0.9269356615795165</v>
      </c>
      <c r="BH30" s="66">
        <f t="shared" si="50"/>
        <v>0.9280269845259592</v>
      </c>
      <c r="BI30" s="66">
        <f t="shared" si="51"/>
        <v>0.9290776998919951</v>
      </c>
      <c r="BJ30" s="66">
        <f t="shared" si="52"/>
        <v>0.93009029666327</v>
      </c>
      <c r="BK30" s="66">
        <f t="shared" si="53"/>
        <v>0.9320097799772703</v>
      </c>
      <c r="BL30" s="66">
        <f t="shared" si="54"/>
        <v>0.933800617530693</v>
      </c>
    </row>
    <row r="31" spans="4:64" ht="15.75" customHeight="1">
      <c r="D31" s="105"/>
      <c r="E31" s="105"/>
      <c r="J31" s="67">
        <v>9</v>
      </c>
      <c r="K31" s="129">
        <f>IF(J31&gt;0,'解析結果'!F$28,'解析結果'!G$28)</f>
        <v>0.85</v>
      </c>
      <c r="L31" s="66">
        <f>0.35*K31*'解析結果'!$F$15*'解析結果'!$F$13*J31</f>
        <v>0.7497000000000001</v>
      </c>
      <c r="M31" s="66">
        <f t="shared" si="3"/>
        <v>0.9060075782385898</v>
      </c>
      <c r="N31" s="66">
        <f t="shared" si="4"/>
        <v>1.054277250661019</v>
      </c>
      <c r="O31" s="66">
        <f t="shared" si="5"/>
        <v>1.1953412090586322</v>
      </c>
      <c r="P31" s="66">
        <f t="shared" si="6"/>
        <v>1.329888312497162</v>
      </c>
      <c r="Q31" s="66">
        <f t="shared" si="7"/>
        <v>1.4584967070986439</v>
      </c>
      <c r="R31" s="66">
        <f t="shared" si="8"/>
        <v>1.5816574848135008</v>
      </c>
      <c r="S31" s="66">
        <f t="shared" si="9"/>
        <v>1.6997922115563677</v>
      </c>
      <c r="T31" s="66">
        <f t="shared" si="10"/>
        <v>1.8132661579516292</v>
      </c>
      <c r="U31" s="66">
        <f t="shared" si="11"/>
        <v>1.9223984525959081</v>
      </c>
      <c r="V31" s="66">
        <f t="shared" si="12"/>
        <v>2.0274699891994987</v>
      </c>
      <c r="W31" s="66">
        <f t="shared" si="13"/>
        <v>2.12872966632699</v>
      </c>
      <c r="X31" s="66">
        <f t="shared" si="14"/>
        <v>2.3206779977270187</v>
      </c>
      <c r="Y31" s="66">
        <f t="shared" si="15"/>
        <v>2.49976175306929</v>
      </c>
      <c r="Z31" s="66">
        <f t="shared" si="16"/>
        <v>0.7809615156477181</v>
      </c>
      <c r="AA31" s="66">
        <f t="shared" si="17"/>
        <v>0.8106154501322039</v>
      </c>
      <c r="AB31" s="66">
        <f t="shared" si="18"/>
        <v>0.8388282418117265</v>
      </c>
      <c r="AC31" s="66">
        <f t="shared" si="19"/>
        <v>0.8657376624994325</v>
      </c>
      <c r="AD31" s="66">
        <f t="shared" si="20"/>
        <v>0.8914593414197289</v>
      </c>
      <c r="AE31" s="66">
        <f t="shared" si="21"/>
        <v>0.9160914969627003</v>
      </c>
      <c r="AF31" s="66">
        <f t="shared" si="22"/>
        <v>0.9397184423112737</v>
      </c>
      <c r="AG31" s="66">
        <f t="shared" si="23"/>
        <v>0.962413231590326</v>
      </c>
      <c r="AH31" s="66">
        <f t="shared" si="24"/>
        <v>0.9842396905191817</v>
      </c>
      <c r="AI31" s="66">
        <f t="shared" si="25"/>
        <v>1.0052539978398998</v>
      </c>
      <c r="AJ31" s="66">
        <f t="shared" si="26"/>
        <v>1.0255059332653982</v>
      </c>
      <c r="AK31" s="66">
        <f t="shared" si="27"/>
        <v>1.063895599545404</v>
      </c>
      <c r="AL31" s="66">
        <f t="shared" si="28"/>
        <v>1.0997123506138582</v>
      </c>
      <c r="AM31" s="66">
        <f t="shared" si="29"/>
        <v>0.7653307578238591</v>
      </c>
      <c r="AN31" s="66">
        <f t="shared" si="30"/>
        <v>0.780157725066102</v>
      </c>
      <c r="AO31" s="66">
        <f t="shared" si="31"/>
        <v>0.7942641209058633</v>
      </c>
      <c r="AP31" s="66">
        <f t="shared" si="32"/>
        <v>0.8077188312497163</v>
      </c>
      <c r="AQ31" s="66">
        <f t="shared" si="33"/>
        <v>0.8205796707098645</v>
      </c>
      <c r="AR31" s="66">
        <f t="shared" si="34"/>
        <v>0.8328957484813502</v>
      </c>
      <c r="AS31" s="66">
        <f t="shared" si="35"/>
        <v>0.8447092211556368</v>
      </c>
      <c r="AT31" s="66">
        <f t="shared" si="36"/>
        <v>0.856056615795163</v>
      </c>
      <c r="AU31" s="66">
        <f t="shared" si="37"/>
        <v>0.866969845259591</v>
      </c>
      <c r="AV31" s="66">
        <f t="shared" si="38"/>
        <v>0.87747699891995</v>
      </c>
      <c r="AW31" s="66">
        <f t="shared" si="39"/>
        <v>0.8876029666326991</v>
      </c>
      <c r="AX31" s="66">
        <f t="shared" si="40"/>
        <v>0.906797799772702</v>
      </c>
      <c r="AY31" s="66">
        <f t="shared" si="41"/>
        <v>0.9247061753069291</v>
      </c>
      <c r="AZ31" s="66">
        <f t="shared" si="42"/>
        <v>0.751263075782386</v>
      </c>
      <c r="BA31" s="66">
        <f t="shared" si="43"/>
        <v>0.7527457725066103</v>
      </c>
      <c r="BB31" s="66">
        <f t="shared" si="44"/>
        <v>0.7541564120905865</v>
      </c>
      <c r="BC31" s="66">
        <f t="shared" si="45"/>
        <v>0.7555018831249718</v>
      </c>
      <c r="BD31" s="66">
        <f t="shared" si="46"/>
        <v>0.7567879670709866</v>
      </c>
      <c r="BE31" s="66">
        <f t="shared" si="47"/>
        <v>0.7580195748481352</v>
      </c>
      <c r="BF31" s="66">
        <f t="shared" si="48"/>
        <v>0.7592009221155638</v>
      </c>
      <c r="BG31" s="66">
        <f t="shared" si="49"/>
        <v>0.7603356615795165</v>
      </c>
      <c r="BH31" s="66">
        <f t="shared" si="50"/>
        <v>0.7614269845259592</v>
      </c>
      <c r="BI31" s="66">
        <f t="shared" si="51"/>
        <v>0.7624776998919951</v>
      </c>
      <c r="BJ31" s="66">
        <f t="shared" si="52"/>
        <v>0.7634902966632701</v>
      </c>
      <c r="BK31" s="66">
        <f t="shared" si="53"/>
        <v>0.7654097799772703</v>
      </c>
      <c r="BL31" s="66">
        <f t="shared" si="54"/>
        <v>0.767200617530693</v>
      </c>
    </row>
    <row r="32" spans="4:64" ht="15.75" customHeight="1">
      <c r="D32" s="105"/>
      <c r="E32" s="105"/>
      <c r="J32" s="67">
        <v>7</v>
      </c>
      <c r="K32" s="129">
        <f>IF(J32&gt;0,'解析結果'!F$28,'解析結果'!G$28)</f>
        <v>0.85</v>
      </c>
      <c r="L32" s="66">
        <f>0.35*K32*'解析結果'!$F$15*'解析結果'!$F$13*J32</f>
        <v>0.5831000000000001</v>
      </c>
      <c r="M32" s="66">
        <f t="shared" si="3"/>
        <v>0.7394075782385897</v>
      </c>
      <c r="N32" s="66">
        <f t="shared" si="4"/>
        <v>0.8876772506610189</v>
      </c>
      <c r="O32" s="66">
        <f t="shared" si="5"/>
        <v>1.0287412090586319</v>
      </c>
      <c r="P32" s="66">
        <f t="shared" si="6"/>
        <v>1.163288312497162</v>
      </c>
      <c r="Q32" s="66">
        <f t="shared" si="7"/>
        <v>1.291896707098644</v>
      </c>
      <c r="R32" s="66">
        <f t="shared" si="8"/>
        <v>1.4150574848135005</v>
      </c>
      <c r="S32" s="66">
        <f t="shared" si="9"/>
        <v>1.5331922115563676</v>
      </c>
      <c r="T32" s="66">
        <f t="shared" si="10"/>
        <v>1.6466661579516293</v>
      </c>
      <c r="U32" s="66">
        <f t="shared" si="11"/>
        <v>1.7557984525959078</v>
      </c>
      <c r="V32" s="66">
        <f t="shared" si="12"/>
        <v>1.8608699891994984</v>
      </c>
      <c r="W32" s="66">
        <f t="shared" si="13"/>
        <v>1.96212966632699</v>
      </c>
      <c r="X32" s="66">
        <f t="shared" si="14"/>
        <v>2.154077997727019</v>
      </c>
      <c r="Y32" s="66">
        <f t="shared" si="15"/>
        <v>2.33316175306929</v>
      </c>
      <c r="Z32" s="66">
        <f t="shared" si="16"/>
        <v>0.614361515647718</v>
      </c>
      <c r="AA32" s="66">
        <f t="shared" si="17"/>
        <v>0.6440154501322038</v>
      </c>
      <c r="AB32" s="66">
        <f t="shared" si="18"/>
        <v>0.6722282418117265</v>
      </c>
      <c r="AC32" s="66">
        <f t="shared" si="19"/>
        <v>0.6991376624994324</v>
      </c>
      <c r="AD32" s="66">
        <f t="shared" si="20"/>
        <v>0.7248593414197289</v>
      </c>
      <c r="AE32" s="66">
        <f t="shared" si="21"/>
        <v>0.7494914969627002</v>
      </c>
      <c r="AF32" s="66">
        <f t="shared" si="22"/>
        <v>0.7731184423112736</v>
      </c>
      <c r="AG32" s="66">
        <f t="shared" si="23"/>
        <v>0.7958132315903259</v>
      </c>
      <c r="AH32" s="66">
        <f t="shared" si="24"/>
        <v>0.8176396905191816</v>
      </c>
      <c r="AI32" s="66">
        <f t="shared" si="25"/>
        <v>0.8386539978398997</v>
      </c>
      <c r="AJ32" s="66">
        <f t="shared" si="26"/>
        <v>0.8589059332653981</v>
      </c>
      <c r="AK32" s="66">
        <f t="shared" si="27"/>
        <v>0.8972955995454038</v>
      </c>
      <c r="AL32" s="66">
        <f t="shared" si="28"/>
        <v>0.9331123506138581</v>
      </c>
      <c r="AM32" s="66">
        <f t="shared" si="29"/>
        <v>0.598730757823859</v>
      </c>
      <c r="AN32" s="66">
        <f t="shared" si="30"/>
        <v>0.613557725066102</v>
      </c>
      <c r="AO32" s="66">
        <f t="shared" si="31"/>
        <v>0.6276641209058632</v>
      </c>
      <c r="AP32" s="66">
        <f t="shared" si="32"/>
        <v>0.6411188312497162</v>
      </c>
      <c r="AQ32" s="66">
        <f t="shared" si="33"/>
        <v>0.6539796707098644</v>
      </c>
      <c r="AR32" s="66">
        <f t="shared" si="34"/>
        <v>0.6662957484813501</v>
      </c>
      <c r="AS32" s="66">
        <f t="shared" si="35"/>
        <v>0.6781092211556368</v>
      </c>
      <c r="AT32" s="66">
        <f t="shared" si="36"/>
        <v>0.6894566157951629</v>
      </c>
      <c r="AU32" s="66">
        <f t="shared" si="37"/>
        <v>0.7003698452595909</v>
      </c>
      <c r="AV32" s="66">
        <f t="shared" si="38"/>
        <v>0.7108769989199499</v>
      </c>
      <c r="AW32" s="66">
        <f t="shared" si="39"/>
        <v>0.721002966632699</v>
      </c>
      <c r="AX32" s="66">
        <f t="shared" si="40"/>
        <v>0.740197799772702</v>
      </c>
      <c r="AY32" s="66">
        <f t="shared" si="41"/>
        <v>0.758106175306929</v>
      </c>
      <c r="AZ32" s="66">
        <f t="shared" si="42"/>
        <v>0.584663075782386</v>
      </c>
      <c r="BA32" s="66">
        <f t="shared" si="43"/>
        <v>0.5861457725066103</v>
      </c>
      <c r="BB32" s="66">
        <f t="shared" si="44"/>
        <v>0.5875564120905864</v>
      </c>
      <c r="BC32" s="66">
        <f t="shared" si="45"/>
        <v>0.5889018831249717</v>
      </c>
      <c r="BD32" s="66">
        <f t="shared" si="46"/>
        <v>0.5901879670709865</v>
      </c>
      <c r="BE32" s="66">
        <f t="shared" si="47"/>
        <v>0.5914195748481351</v>
      </c>
      <c r="BF32" s="66">
        <f t="shared" si="48"/>
        <v>0.5926009221155637</v>
      </c>
      <c r="BG32" s="66">
        <f t="shared" si="49"/>
        <v>0.5937356615795164</v>
      </c>
      <c r="BH32" s="66">
        <f t="shared" si="50"/>
        <v>0.5948269845259592</v>
      </c>
      <c r="BI32" s="66">
        <f t="shared" si="51"/>
        <v>0.595877699891995</v>
      </c>
      <c r="BJ32" s="66">
        <f t="shared" si="52"/>
        <v>0.59689029666327</v>
      </c>
      <c r="BK32" s="66">
        <f t="shared" si="53"/>
        <v>0.5988097799772703</v>
      </c>
      <c r="BL32" s="66">
        <f t="shared" si="54"/>
        <v>0.6006006175306929</v>
      </c>
    </row>
    <row r="33" spans="4:64" ht="15.75" customHeight="1">
      <c r="D33" s="105"/>
      <c r="E33" s="105"/>
      <c r="J33" s="67">
        <v>5</v>
      </c>
      <c r="K33" s="129">
        <f>IF(J33&gt;0,'解析結果'!F$28,'解析結果'!G$28)</f>
        <v>0.85</v>
      </c>
      <c r="L33" s="66">
        <f>0.35*K33*'解析結果'!$F$15*'解析結果'!$F$13*J33</f>
        <v>0.4165000000000001</v>
      </c>
      <c r="M33" s="66">
        <f t="shared" si="3"/>
        <v>0.5728075782385897</v>
      </c>
      <c r="N33" s="66">
        <f t="shared" si="4"/>
        <v>0.7210772506610189</v>
      </c>
      <c r="O33" s="66">
        <f t="shared" si="5"/>
        <v>0.862141209058632</v>
      </c>
      <c r="P33" s="66">
        <f t="shared" si="6"/>
        <v>0.996688312497162</v>
      </c>
      <c r="Q33" s="66">
        <f t="shared" si="7"/>
        <v>1.125296707098644</v>
      </c>
      <c r="R33" s="66">
        <f t="shared" si="8"/>
        <v>1.2484574848135006</v>
      </c>
      <c r="S33" s="66">
        <f t="shared" si="9"/>
        <v>1.3665922115563678</v>
      </c>
      <c r="T33" s="66">
        <f t="shared" si="10"/>
        <v>1.4800661579516292</v>
      </c>
      <c r="U33" s="66">
        <f t="shared" si="11"/>
        <v>1.589198452595908</v>
      </c>
      <c r="V33" s="66">
        <f t="shared" si="12"/>
        <v>1.6942699891994986</v>
      </c>
      <c r="W33" s="66">
        <f t="shared" si="13"/>
        <v>1.79552966632699</v>
      </c>
      <c r="X33" s="66">
        <f t="shared" si="14"/>
        <v>1.9874779977270187</v>
      </c>
      <c r="Y33" s="66">
        <f t="shared" si="15"/>
        <v>2.16656175306929</v>
      </c>
      <c r="Z33" s="66">
        <f t="shared" si="16"/>
        <v>0.44776151564771804</v>
      </c>
      <c r="AA33" s="66">
        <f t="shared" si="17"/>
        <v>0.4774154501322039</v>
      </c>
      <c r="AB33" s="66">
        <f t="shared" si="18"/>
        <v>0.5056282418117265</v>
      </c>
      <c r="AC33" s="66">
        <f t="shared" si="19"/>
        <v>0.5325376624994325</v>
      </c>
      <c r="AD33" s="66">
        <f t="shared" si="20"/>
        <v>0.5582593414197289</v>
      </c>
      <c r="AE33" s="66">
        <f t="shared" si="21"/>
        <v>0.5828914969627002</v>
      </c>
      <c r="AF33" s="66">
        <f t="shared" si="22"/>
        <v>0.6065184423112736</v>
      </c>
      <c r="AG33" s="66">
        <f t="shared" si="23"/>
        <v>0.6292132315903259</v>
      </c>
      <c r="AH33" s="66">
        <f t="shared" si="24"/>
        <v>0.6510396905191816</v>
      </c>
      <c r="AI33" s="66">
        <f t="shared" si="25"/>
        <v>0.6720539978398998</v>
      </c>
      <c r="AJ33" s="66">
        <f t="shared" si="26"/>
        <v>0.692305933265398</v>
      </c>
      <c r="AK33" s="66">
        <f t="shared" si="27"/>
        <v>0.7306955995454039</v>
      </c>
      <c r="AL33" s="66">
        <f t="shared" si="28"/>
        <v>0.766512350613858</v>
      </c>
      <c r="AM33" s="66">
        <f t="shared" si="29"/>
        <v>0.43213075782385907</v>
      </c>
      <c r="AN33" s="66">
        <f t="shared" si="30"/>
        <v>0.446957725066102</v>
      </c>
      <c r="AO33" s="66">
        <f t="shared" si="31"/>
        <v>0.4610641209058633</v>
      </c>
      <c r="AP33" s="66">
        <f t="shared" si="32"/>
        <v>0.4745188312497163</v>
      </c>
      <c r="AQ33" s="66">
        <f t="shared" si="33"/>
        <v>0.4873796707098645</v>
      </c>
      <c r="AR33" s="66">
        <f t="shared" si="34"/>
        <v>0.4996957484813501</v>
      </c>
      <c r="AS33" s="66">
        <f t="shared" si="35"/>
        <v>0.5115092211556369</v>
      </c>
      <c r="AT33" s="66">
        <f t="shared" si="36"/>
        <v>0.5228566157951631</v>
      </c>
      <c r="AU33" s="66">
        <f t="shared" si="37"/>
        <v>0.5337698452595909</v>
      </c>
      <c r="AV33" s="66">
        <f t="shared" si="38"/>
        <v>0.54427699891995</v>
      </c>
      <c r="AW33" s="66">
        <f t="shared" si="39"/>
        <v>0.5544029666326991</v>
      </c>
      <c r="AX33" s="66">
        <f t="shared" si="40"/>
        <v>0.573597799772702</v>
      </c>
      <c r="AY33" s="66">
        <f t="shared" si="41"/>
        <v>0.5915061753069291</v>
      </c>
      <c r="AZ33" s="66">
        <f t="shared" si="42"/>
        <v>0.418063075782386</v>
      </c>
      <c r="BA33" s="66">
        <f t="shared" si="43"/>
        <v>0.4195457725066103</v>
      </c>
      <c r="BB33" s="66">
        <f t="shared" si="44"/>
        <v>0.42095641209058643</v>
      </c>
      <c r="BC33" s="66">
        <f t="shared" si="45"/>
        <v>0.4223018831249717</v>
      </c>
      <c r="BD33" s="66">
        <f t="shared" si="46"/>
        <v>0.4235879670709865</v>
      </c>
      <c r="BE33" s="66">
        <f t="shared" si="47"/>
        <v>0.4248195748481351</v>
      </c>
      <c r="BF33" s="66">
        <f t="shared" si="48"/>
        <v>0.4260009221155638</v>
      </c>
      <c r="BG33" s="66">
        <f t="shared" si="49"/>
        <v>0.4271356615795164</v>
      </c>
      <c r="BH33" s="66">
        <f t="shared" si="50"/>
        <v>0.4282269845259592</v>
      </c>
      <c r="BI33" s="66">
        <f t="shared" si="51"/>
        <v>0.4292776998919951</v>
      </c>
      <c r="BJ33" s="66">
        <f t="shared" si="52"/>
        <v>0.43029029666327</v>
      </c>
      <c r="BK33" s="66">
        <f t="shared" si="53"/>
        <v>0.4322097799772703</v>
      </c>
      <c r="BL33" s="66">
        <f t="shared" si="54"/>
        <v>0.43400061753069297</v>
      </c>
    </row>
    <row r="34" spans="4:64" ht="15.75" customHeight="1">
      <c r="D34" s="105"/>
      <c r="E34" s="105"/>
      <c r="J34" s="67">
        <v>3</v>
      </c>
      <c r="K34" s="129">
        <f>IF(J34&gt;0,'解析結果'!F$28,'解析結果'!G$28)</f>
        <v>0.85</v>
      </c>
      <c r="L34" s="66">
        <f>0.35*K34*'解析結果'!$F$15*'解析結果'!$F$13*J34</f>
        <v>0.24990000000000004</v>
      </c>
      <c r="M34" s="66">
        <f t="shared" si="3"/>
        <v>0.4062075782385897</v>
      </c>
      <c r="N34" s="66">
        <f t="shared" si="4"/>
        <v>0.5544772506610188</v>
      </c>
      <c r="O34" s="66">
        <f t="shared" si="5"/>
        <v>0.6955412090586319</v>
      </c>
      <c r="P34" s="66">
        <f t="shared" si="6"/>
        <v>0.830088312497162</v>
      </c>
      <c r="Q34" s="66">
        <f t="shared" si="7"/>
        <v>0.9586967070986439</v>
      </c>
      <c r="R34" s="66">
        <f t="shared" si="8"/>
        <v>1.0818574848135005</v>
      </c>
      <c r="S34" s="66">
        <f t="shared" si="9"/>
        <v>1.1999922115563677</v>
      </c>
      <c r="T34" s="66">
        <f t="shared" si="10"/>
        <v>1.3134661579516291</v>
      </c>
      <c r="U34" s="66">
        <f t="shared" si="11"/>
        <v>1.422598452595908</v>
      </c>
      <c r="V34" s="66">
        <f t="shared" si="12"/>
        <v>1.5276699891994985</v>
      </c>
      <c r="W34" s="66">
        <f t="shared" si="13"/>
        <v>1.6289296663269899</v>
      </c>
      <c r="X34" s="66">
        <f t="shared" si="14"/>
        <v>1.8208779977270186</v>
      </c>
      <c r="Y34" s="66">
        <f t="shared" si="15"/>
        <v>1.99996175306929</v>
      </c>
      <c r="Z34" s="66">
        <f t="shared" si="16"/>
        <v>0.28116151564771796</v>
      </c>
      <c r="AA34" s="66">
        <f t="shared" si="17"/>
        <v>0.3108154501322038</v>
      </c>
      <c r="AB34" s="66">
        <f t="shared" si="18"/>
        <v>0.3390282418117264</v>
      </c>
      <c r="AC34" s="66">
        <f t="shared" si="19"/>
        <v>0.36593766249943244</v>
      </c>
      <c r="AD34" s="66">
        <f t="shared" si="20"/>
        <v>0.3916593414197288</v>
      </c>
      <c r="AE34" s="66">
        <f t="shared" si="21"/>
        <v>0.4162914969627002</v>
      </c>
      <c r="AF34" s="66">
        <f t="shared" si="22"/>
        <v>0.4399184423112735</v>
      </c>
      <c r="AG34" s="66">
        <f t="shared" si="23"/>
        <v>0.46261323159032586</v>
      </c>
      <c r="AH34" s="66">
        <f t="shared" si="24"/>
        <v>0.4844396905191816</v>
      </c>
      <c r="AI34" s="66">
        <f t="shared" si="25"/>
        <v>0.5054539978398997</v>
      </c>
      <c r="AJ34" s="66">
        <f t="shared" si="26"/>
        <v>0.525705933265398</v>
      </c>
      <c r="AK34" s="66">
        <f t="shared" si="27"/>
        <v>0.5640955995454038</v>
      </c>
      <c r="AL34" s="66">
        <f t="shared" si="28"/>
        <v>0.5999123506138581</v>
      </c>
      <c r="AM34" s="66">
        <f t="shared" si="29"/>
        <v>0.265530757823859</v>
      </c>
      <c r="AN34" s="66">
        <f t="shared" si="30"/>
        <v>0.2803577250661019</v>
      </c>
      <c r="AO34" s="66">
        <f t="shared" si="31"/>
        <v>0.2944641209058632</v>
      </c>
      <c r="AP34" s="66">
        <f t="shared" si="32"/>
        <v>0.30791883124971625</v>
      </c>
      <c r="AQ34" s="66">
        <f t="shared" si="33"/>
        <v>0.3207796707098644</v>
      </c>
      <c r="AR34" s="66">
        <f t="shared" si="34"/>
        <v>0.3330957484813501</v>
      </c>
      <c r="AS34" s="66">
        <f t="shared" si="35"/>
        <v>0.3449092211556368</v>
      </c>
      <c r="AT34" s="66">
        <f t="shared" si="36"/>
        <v>0.356256615795163</v>
      </c>
      <c r="AU34" s="66">
        <f t="shared" si="37"/>
        <v>0.36716984525959084</v>
      </c>
      <c r="AV34" s="66">
        <f t="shared" si="38"/>
        <v>0.3776769989199499</v>
      </c>
      <c r="AW34" s="66">
        <f t="shared" si="39"/>
        <v>0.38780296663269903</v>
      </c>
      <c r="AX34" s="66">
        <f t="shared" si="40"/>
        <v>0.4069977997727019</v>
      </c>
      <c r="AY34" s="66">
        <f t="shared" si="41"/>
        <v>0.42490617530692903</v>
      </c>
      <c r="AZ34" s="66">
        <f t="shared" si="42"/>
        <v>0.2514630757823859</v>
      </c>
      <c r="BA34" s="66">
        <f t="shared" si="43"/>
        <v>0.2529457725066102</v>
      </c>
      <c r="BB34" s="66">
        <f t="shared" si="44"/>
        <v>0.25435641209058635</v>
      </c>
      <c r="BC34" s="66">
        <f t="shared" si="45"/>
        <v>0.25570188312497166</v>
      </c>
      <c r="BD34" s="66">
        <f t="shared" si="46"/>
        <v>0.2569879670709865</v>
      </c>
      <c r="BE34" s="66">
        <f t="shared" si="47"/>
        <v>0.25821957484813507</v>
      </c>
      <c r="BF34" s="66">
        <f t="shared" si="48"/>
        <v>0.2594009221155637</v>
      </c>
      <c r="BG34" s="66">
        <f t="shared" si="49"/>
        <v>0.26053566157951635</v>
      </c>
      <c r="BH34" s="66">
        <f t="shared" si="50"/>
        <v>0.2616269845259591</v>
      </c>
      <c r="BI34" s="66">
        <f t="shared" si="51"/>
        <v>0.262677699891995</v>
      </c>
      <c r="BJ34" s="66">
        <f t="shared" si="52"/>
        <v>0.26369029666326993</v>
      </c>
      <c r="BK34" s="66">
        <f t="shared" si="53"/>
        <v>0.2656097799772702</v>
      </c>
      <c r="BL34" s="66">
        <f t="shared" si="54"/>
        <v>0.26740061753069294</v>
      </c>
    </row>
    <row r="35" spans="4:64" ht="15.75" customHeight="1">
      <c r="D35" s="105"/>
      <c r="E35" s="105"/>
      <c r="J35" s="67">
        <v>1</v>
      </c>
      <c r="K35" s="129">
        <f>IF(J35&gt;0,'解析結果'!F$28,'解析結果'!G$28)</f>
        <v>0.85</v>
      </c>
      <c r="L35" s="66">
        <f>0.35*K35*'解析結果'!$F$15*'解析結果'!$F$13*J35</f>
        <v>0.08330000000000001</v>
      </c>
      <c r="M35" s="66">
        <f t="shared" si="3"/>
        <v>0.2396075782385897</v>
      </c>
      <c r="N35" s="66">
        <f t="shared" si="4"/>
        <v>0.38787725066101886</v>
      </c>
      <c r="O35" s="66">
        <f t="shared" si="5"/>
        <v>0.528941209058632</v>
      </c>
      <c r="P35" s="66">
        <f t="shared" si="6"/>
        <v>0.663488312497162</v>
      </c>
      <c r="Q35" s="66">
        <f t="shared" si="7"/>
        <v>0.7920967070986439</v>
      </c>
      <c r="R35" s="66">
        <f t="shared" si="8"/>
        <v>0.9152574848135006</v>
      </c>
      <c r="S35" s="66">
        <f t="shared" si="9"/>
        <v>1.0333922115563676</v>
      </c>
      <c r="T35" s="66">
        <f t="shared" si="10"/>
        <v>1.146866157951629</v>
      </c>
      <c r="U35" s="66">
        <f t="shared" si="11"/>
        <v>1.2559984525959078</v>
      </c>
      <c r="V35" s="66">
        <f t="shared" si="12"/>
        <v>1.3610699891994984</v>
      </c>
      <c r="W35" s="66">
        <f t="shared" si="13"/>
        <v>1.4623296663269898</v>
      </c>
      <c r="X35" s="66">
        <f t="shared" si="14"/>
        <v>1.6542779977270186</v>
      </c>
      <c r="Y35" s="66">
        <f t="shared" si="15"/>
        <v>1.8333617530692898</v>
      </c>
      <c r="Z35" s="66">
        <f t="shared" si="16"/>
        <v>0.11456151564771795</v>
      </c>
      <c r="AA35" s="66">
        <f t="shared" si="17"/>
        <v>0.14421545013220377</v>
      </c>
      <c r="AB35" s="66">
        <f t="shared" si="18"/>
        <v>0.1724282418117264</v>
      </c>
      <c r="AC35" s="66">
        <f t="shared" si="19"/>
        <v>0.1993376624994324</v>
      </c>
      <c r="AD35" s="66">
        <f t="shared" si="20"/>
        <v>0.22505934141972878</v>
      </c>
      <c r="AE35" s="66">
        <f t="shared" si="21"/>
        <v>0.24969149696270013</v>
      </c>
      <c r="AF35" s="66">
        <f t="shared" si="22"/>
        <v>0.27331844231127356</v>
      </c>
      <c r="AG35" s="66">
        <f t="shared" si="23"/>
        <v>0.2960132315903259</v>
      </c>
      <c r="AH35" s="66">
        <f t="shared" si="24"/>
        <v>0.3178396905191816</v>
      </c>
      <c r="AI35" s="66">
        <f t="shared" si="25"/>
        <v>0.33885399783989967</v>
      </c>
      <c r="AJ35" s="66">
        <f t="shared" si="26"/>
        <v>0.35910593326539797</v>
      </c>
      <c r="AK35" s="66">
        <f t="shared" si="27"/>
        <v>0.3974955995454038</v>
      </c>
      <c r="AL35" s="66">
        <f t="shared" si="28"/>
        <v>0.433312350613858</v>
      </c>
      <c r="AM35" s="66">
        <f t="shared" si="29"/>
        <v>0.09893075782385899</v>
      </c>
      <c r="AN35" s="66">
        <f t="shared" si="30"/>
        <v>0.11375772506610189</v>
      </c>
      <c r="AO35" s="66">
        <f t="shared" si="31"/>
        <v>0.12786412090586322</v>
      </c>
      <c r="AP35" s="66">
        <f t="shared" si="32"/>
        <v>0.14131883124971623</v>
      </c>
      <c r="AQ35" s="66">
        <f t="shared" si="33"/>
        <v>0.15417967070986438</v>
      </c>
      <c r="AR35" s="66">
        <f t="shared" si="34"/>
        <v>0.16649574848135007</v>
      </c>
      <c r="AS35" s="66">
        <f t="shared" si="35"/>
        <v>0.17830922115563677</v>
      </c>
      <c r="AT35" s="66">
        <f t="shared" si="36"/>
        <v>0.18965661579516294</v>
      </c>
      <c r="AU35" s="66">
        <f t="shared" si="37"/>
        <v>0.20056984525959082</v>
      </c>
      <c r="AV35" s="66">
        <f t="shared" si="38"/>
        <v>0.21107699891994985</v>
      </c>
      <c r="AW35" s="66">
        <f t="shared" si="39"/>
        <v>0.221202966632699</v>
      </c>
      <c r="AX35" s="66">
        <f t="shared" si="40"/>
        <v>0.2403977997727019</v>
      </c>
      <c r="AY35" s="66">
        <f t="shared" si="41"/>
        <v>0.258306175306929</v>
      </c>
      <c r="AZ35" s="66">
        <f t="shared" si="42"/>
        <v>0.08486307578238592</v>
      </c>
      <c r="BA35" s="66">
        <f t="shared" si="43"/>
        <v>0.0863457725066102</v>
      </c>
      <c r="BB35" s="66">
        <f t="shared" si="44"/>
        <v>0.08775641209058634</v>
      </c>
      <c r="BC35" s="66">
        <f t="shared" si="45"/>
        <v>0.08910188312497164</v>
      </c>
      <c r="BD35" s="66">
        <f t="shared" si="46"/>
        <v>0.09038796707098645</v>
      </c>
      <c r="BE35" s="66">
        <f t="shared" si="47"/>
        <v>0.09161957484813502</v>
      </c>
      <c r="BF35" s="66">
        <f t="shared" si="48"/>
        <v>0.09280092211556369</v>
      </c>
      <c r="BG35" s="66">
        <f t="shared" si="49"/>
        <v>0.0939356615795163</v>
      </c>
      <c r="BH35" s="66">
        <f t="shared" si="50"/>
        <v>0.09502698452595909</v>
      </c>
      <c r="BI35" s="66">
        <f t="shared" si="51"/>
        <v>0.096077699891995</v>
      </c>
      <c r="BJ35" s="66">
        <f t="shared" si="52"/>
        <v>0.09709029666326992</v>
      </c>
      <c r="BK35" s="66">
        <f t="shared" si="53"/>
        <v>0.0990097799772702</v>
      </c>
      <c r="BL35" s="66">
        <f t="shared" si="54"/>
        <v>0.10080061753069292</v>
      </c>
    </row>
    <row r="36" spans="4:64" ht="15.75" customHeight="1">
      <c r="D36" s="105"/>
      <c r="E36" s="105"/>
      <c r="J36" s="84">
        <v>-1</v>
      </c>
      <c r="K36" s="129">
        <f>IF(J36&gt;0,'解析結果'!F$28,'解析結果'!G$28)</f>
        <v>0.4</v>
      </c>
      <c r="L36" s="66">
        <f>0.35*K36*'解析結果'!$F$15*'解析結果'!$F$13*J36</f>
        <v>-0.0392</v>
      </c>
      <c r="M36" s="66">
        <f t="shared" si="3"/>
        <v>0.11710757823858968</v>
      </c>
      <c r="N36" s="66">
        <f t="shared" si="4"/>
        <v>0.2653772506610188</v>
      </c>
      <c r="O36" s="66">
        <f t="shared" si="5"/>
        <v>0.4064412090586319</v>
      </c>
      <c r="P36" s="66">
        <f t="shared" si="6"/>
        <v>0.540988312497162</v>
      </c>
      <c r="Q36" s="66">
        <f t="shared" si="7"/>
        <v>0.6695967070986438</v>
      </c>
      <c r="R36" s="66">
        <f t="shared" si="8"/>
        <v>0.7927574848135005</v>
      </c>
      <c r="S36" s="66">
        <f t="shared" si="9"/>
        <v>0.9108922115563676</v>
      </c>
      <c r="T36" s="66">
        <f t="shared" si="10"/>
        <v>1.0243661579516292</v>
      </c>
      <c r="U36" s="66">
        <f t="shared" si="11"/>
        <v>1.133498452595908</v>
      </c>
      <c r="V36" s="66">
        <f t="shared" si="12"/>
        <v>1.2385699891994986</v>
      </c>
      <c r="W36" s="66">
        <f t="shared" si="13"/>
        <v>1.33982966632699</v>
      </c>
      <c r="X36" s="66">
        <f t="shared" si="14"/>
        <v>1.5317779977270187</v>
      </c>
      <c r="Y36" s="66">
        <f t="shared" si="15"/>
        <v>1.71086175306929</v>
      </c>
      <c r="Z36" s="66">
        <f t="shared" si="16"/>
        <v>-0.00793848435228206</v>
      </c>
      <c r="AA36" s="66">
        <f t="shared" si="17"/>
        <v>0.021715450132203766</v>
      </c>
      <c r="AB36" s="66">
        <f t="shared" si="18"/>
        <v>0.04992824181172639</v>
      </c>
      <c r="AC36" s="66">
        <f t="shared" si="19"/>
        <v>0.0768376624994324</v>
      </c>
      <c r="AD36" s="66">
        <f t="shared" si="20"/>
        <v>0.10255934141972876</v>
      </c>
      <c r="AE36" s="66">
        <f t="shared" si="21"/>
        <v>0.1271914969627001</v>
      </c>
      <c r="AF36" s="66">
        <f t="shared" si="22"/>
        <v>0.1508184423112735</v>
      </c>
      <c r="AG36" s="66">
        <f t="shared" si="23"/>
        <v>0.17351323159032583</v>
      </c>
      <c r="AH36" s="66">
        <f t="shared" si="24"/>
        <v>0.1953396905191816</v>
      </c>
      <c r="AI36" s="66">
        <f t="shared" si="25"/>
        <v>0.21635399783989967</v>
      </c>
      <c r="AJ36" s="66">
        <f t="shared" si="26"/>
        <v>0.23660593326539797</v>
      </c>
      <c r="AK36" s="66">
        <f t="shared" si="27"/>
        <v>0.27499559954540376</v>
      </c>
      <c r="AL36" s="66">
        <f t="shared" si="28"/>
        <v>0.310812350613858</v>
      </c>
      <c r="AM36" s="66">
        <f t="shared" si="29"/>
        <v>-0.02356924217614103</v>
      </c>
      <c r="AN36" s="66">
        <f t="shared" si="30"/>
        <v>-0.008742274933898116</v>
      </c>
      <c r="AO36" s="66">
        <f t="shared" si="31"/>
        <v>0.005364120905863197</v>
      </c>
      <c r="AP36" s="66">
        <f t="shared" si="32"/>
        <v>0.0188188312497162</v>
      </c>
      <c r="AQ36" s="66">
        <f t="shared" si="33"/>
        <v>0.03167967070986438</v>
      </c>
      <c r="AR36" s="66">
        <f t="shared" si="34"/>
        <v>0.04399574848135006</v>
      </c>
      <c r="AS36" s="66">
        <f t="shared" si="35"/>
        <v>0.05580922115563676</v>
      </c>
      <c r="AT36" s="66">
        <f t="shared" si="36"/>
        <v>0.06715661579516292</v>
      </c>
      <c r="AU36" s="66">
        <f t="shared" si="37"/>
        <v>0.07806984525959079</v>
      </c>
      <c r="AV36" s="66">
        <f t="shared" si="38"/>
        <v>0.08857699891994984</v>
      </c>
      <c r="AW36" s="66">
        <f t="shared" si="39"/>
        <v>0.098702966632699</v>
      </c>
      <c r="AX36" s="66">
        <f t="shared" si="40"/>
        <v>0.11789779977270189</v>
      </c>
      <c r="AY36" s="66">
        <f t="shared" si="41"/>
        <v>0.135806175306929</v>
      </c>
      <c r="AZ36" s="66">
        <f t="shared" si="42"/>
        <v>-0.0376369242176141</v>
      </c>
      <c r="BA36" s="66">
        <f t="shared" si="43"/>
        <v>-0.03615422749338981</v>
      </c>
      <c r="BB36" s="66">
        <f t="shared" si="44"/>
        <v>-0.034743587909413676</v>
      </c>
      <c r="BC36" s="66">
        <f t="shared" si="45"/>
        <v>-0.03339811687502838</v>
      </c>
      <c r="BD36" s="66">
        <f t="shared" si="46"/>
        <v>-0.03211203292901356</v>
      </c>
      <c r="BE36" s="66">
        <f t="shared" si="47"/>
        <v>-0.030880425151864996</v>
      </c>
      <c r="BF36" s="66">
        <f t="shared" si="48"/>
        <v>-0.02969907788443632</v>
      </c>
      <c r="BG36" s="66">
        <f t="shared" si="49"/>
        <v>-0.028564338420483705</v>
      </c>
      <c r="BH36" s="66">
        <f t="shared" si="50"/>
        <v>-0.02747301547404092</v>
      </c>
      <c r="BI36" s="66">
        <f t="shared" si="51"/>
        <v>-0.026422300108005014</v>
      </c>
      <c r="BJ36" s="66">
        <f t="shared" si="52"/>
        <v>-0.0254097033367301</v>
      </c>
      <c r="BK36" s="66">
        <f t="shared" si="53"/>
        <v>-0.023490220022729814</v>
      </c>
      <c r="BL36" s="66">
        <f t="shared" si="54"/>
        <v>-0.0216993824693071</v>
      </c>
    </row>
    <row r="37" spans="4:64" ht="15.75" customHeight="1">
      <c r="D37" s="105"/>
      <c r="E37" s="105"/>
      <c r="J37" s="84">
        <v>-3</v>
      </c>
      <c r="K37" s="129">
        <f>IF(J37&gt;0,'解析結果'!F$28,'解析結果'!G$28)</f>
        <v>0.4</v>
      </c>
      <c r="L37" s="66">
        <f>0.35*K37*'解析結果'!$F$15*'解析結果'!$F$13*J37</f>
        <v>-0.1176</v>
      </c>
      <c r="M37" s="66">
        <f t="shared" si="3"/>
        <v>0.03870757823858968</v>
      </c>
      <c r="N37" s="66">
        <f t="shared" si="4"/>
        <v>0.18697725066101883</v>
      </c>
      <c r="O37" s="66">
        <f t="shared" si="5"/>
        <v>0.32804120905863193</v>
      </c>
      <c r="P37" s="66">
        <f t="shared" si="6"/>
        <v>0.462588312497162</v>
      </c>
      <c r="Q37" s="66">
        <f t="shared" si="7"/>
        <v>0.5911967070986438</v>
      </c>
      <c r="R37" s="66">
        <f t="shared" si="8"/>
        <v>0.7143574848135005</v>
      </c>
      <c r="S37" s="66">
        <f t="shared" si="9"/>
        <v>0.8324922115563675</v>
      </c>
      <c r="T37" s="66">
        <f t="shared" si="10"/>
        <v>0.9459661579516291</v>
      </c>
      <c r="U37" s="66">
        <f t="shared" si="11"/>
        <v>1.055098452595908</v>
      </c>
      <c r="V37" s="66">
        <f t="shared" si="12"/>
        <v>1.1601699891994985</v>
      </c>
      <c r="W37" s="66">
        <f t="shared" si="13"/>
        <v>1.26142966632699</v>
      </c>
      <c r="X37" s="66">
        <f t="shared" si="14"/>
        <v>1.4533779977270187</v>
      </c>
      <c r="Y37" s="66">
        <f t="shared" si="15"/>
        <v>1.63246175306929</v>
      </c>
      <c r="Z37" s="66">
        <f t="shared" si="16"/>
        <v>-0.08633848435228206</v>
      </c>
      <c r="AA37" s="66">
        <f t="shared" si="17"/>
        <v>-0.05668454986779623</v>
      </c>
      <c r="AB37" s="66">
        <f t="shared" si="18"/>
        <v>-0.028471758188273605</v>
      </c>
      <c r="AC37" s="66">
        <f t="shared" si="19"/>
        <v>-0.0015623375005675982</v>
      </c>
      <c r="AD37" s="66">
        <f t="shared" si="20"/>
        <v>0.024159341419728766</v>
      </c>
      <c r="AE37" s="66">
        <f t="shared" si="21"/>
        <v>0.04879149696270012</v>
      </c>
      <c r="AF37" s="66">
        <f t="shared" si="22"/>
        <v>0.07241844231127352</v>
      </c>
      <c r="AG37" s="66">
        <f t="shared" si="23"/>
        <v>0.09511323159032585</v>
      </c>
      <c r="AH37" s="66">
        <f t="shared" si="24"/>
        <v>0.11693969051918159</v>
      </c>
      <c r="AI37" s="66">
        <f t="shared" si="25"/>
        <v>0.1379539978398997</v>
      </c>
      <c r="AJ37" s="66">
        <f t="shared" si="26"/>
        <v>0.158205933265398</v>
      </c>
      <c r="AK37" s="66">
        <f t="shared" si="27"/>
        <v>0.1965955995454038</v>
      </c>
      <c r="AL37" s="66">
        <f t="shared" si="28"/>
        <v>0.232412350613858</v>
      </c>
      <c r="AM37" s="66">
        <f t="shared" si="29"/>
        <v>-0.10196924217614103</v>
      </c>
      <c r="AN37" s="66">
        <f t="shared" si="30"/>
        <v>-0.08714227493389812</v>
      </c>
      <c r="AO37" s="66">
        <f t="shared" si="31"/>
        <v>-0.07303587909413681</v>
      </c>
      <c r="AP37" s="66">
        <f t="shared" si="32"/>
        <v>-0.0595811687502838</v>
      </c>
      <c r="AQ37" s="66">
        <f t="shared" si="33"/>
        <v>-0.046720329290135615</v>
      </c>
      <c r="AR37" s="66">
        <f t="shared" si="34"/>
        <v>-0.03440425151864994</v>
      </c>
      <c r="AS37" s="66">
        <f t="shared" si="35"/>
        <v>-0.022590778844363238</v>
      </c>
      <c r="AT37" s="66">
        <f t="shared" si="36"/>
        <v>-0.011243384204837073</v>
      </c>
      <c r="AU37" s="66">
        <f t="shared" si="37"/>
        <v>-0.00033015474040920534</v>
      </c>
      <c r="AV37" s="66">
        <f t="shared" si="38"/>
        <v>0.010176998919949845</v>
      </c>
      <c r="AW37" s="66">
        <f t="shared" si="39"/>
        <v>0.020302966632698996</v>
      </c>
      <c r="AX37" s="66">
        <f t="shared" si="40"/>
        <v>0.03949779977270189</v>
      </c>
      <c r="AY37" s="66">
        <f t="shared" si="41"/>
        <v>0.057406175306929</v>
      </c>
      <c r="AZ37" s="66">
        <f t="shared" si="42"/>
        <v>-0.11603692421761409</v>
      </c>
      <c r="BA37" s="66">
        <f t="shared" si="43"/>
        <v>-0.11455422749338981</v>
      </c>
      <c r="BB37" s="66">
        <f t="shared" si="44"/>
        <v>-0.11314358790941367</v>
      </c>
      <c r="BC37" s="66">
        <f t="shared" si="45"/>
        <v>-0.11179811687502837</v>
      </c>
      <c r="BD37" s="66">
        <f t="shared" si="46"/>
        <v>-0.11051203292901356</v>
      </c>
      <c r="BE37" s="66">
        <f t="shared" si="47"/>
        <v>-0.109280425151865</v>
      </c>
      <c r="BF37" s="66">
        <f t="shared" si="48"/>
        <v>-0.10809907788443632</v>
      </c>
      <c r="BG37" s="66">
        <f t="shared" si="49"/>
        <v>-0.10696433842048371</v>
      </c>
      <c r="BH37" s="66">
        <f t="shared" si="50"/>
        <v>-0.10587301547404092</v>
      </c>
      <c r="BI37" s="66">
        <f t="shared" si="51"/>
        <v>-0.10482230010800501</v>
      </c>
      <c r="BJ37" s="66">
        <f t="shared" si="52"/>
        <v>-0.10380970333673009</v>
      </c>
      <c r="BK37" s="66">
        <f t="shared" si="53"/>
        <v>-0.10189022002272981</v>
      </c>
      <c r="BL37" s="66">
        <f t="shared" si="54"/>
        <v>-0.1000993824693071</v>
      </c>
    </row>
    <row r="38" spans="4:64" ht="15.75" customHeight="1">
      <c r="D38" s="105"/>
      <c r="E38" s="105"/>
      <c r="J38" s="84">
        <v>-5</v>
      </c>
      <c r="K38" s="129">
        <f>IF(J38&gt;0,'解析結果'!F$28,'解析結果'!G$28)</f>
        <v>0.4</v>
      </c>
      <c r="L38" s="66">
        <f>0.35*K38*'解析結果'!$F$15*'解析結果'!$F$13*J38</f>
        <v>-0.196</v>
      </c>
      <c r="M38" s="66">
        <f t="shared" si="3"/>
        <v>-0.03969242176141033</v>
      </c>
      <c r="N38" s="66">
        <f t="shared" si="4"/>
        <v>0.10857725066101881</v>
      </c>
      <c r="O38" s="66">
        <f t="shared" si="5"/>
        <v>0.2496412090586319</v>
      </c>
      <c r="P38" s="66">
        <f t="shared" si="6"/>
        <v>0.38418831249716195</v>
      </c>
      <c r="Q38" s="66">
        <f t="shared" si="7"/>
        <v>0.5127967070986439</v>
      </c>
      <c r="R38" s="66">
        <f t="shared" si="8"/>
        <v>0.6359574848135006</v>
      </c>
      <c r="S38" s="66">
        <f t="shared" si="9"/>
        <v>0.7540922115563675</v>
      </c>
      <c r="T38" s="66">
        <f t="shared" si="10"/>
        <v>0.8675661579516292</v>
      </c>
      <c r="U38" s="66">
        <f t="shared" si="11"/>
        <v>0.9766984525959079</v>
      </c>
      <c r="V38" s="66">
        <f t="shared" si="12"/>
        <v>1.0817699891994985</v>
      </c>
      <c r="W38" s="66">
        <f t="shared" si="13"/>
        <v>1.18302966632699</v>
      </c>
      <c r="X38" s="66">
        <f t="shared" si="14"/>
        <v>1.3749779977270187</v>
      </c>
      <c r="Y38" s="66">
        <f t="shared" si="15"/>
        <v>1.55406175306929</v>
      </c>
      <c r="Z38" s="66">
        <f t="shared" si="16"/>
        <v>-0.16473848435228206</v>
      </c>
      <c r="AA38" s="66">
        <f t="shared" si="17"/>
        <v>-0.13508454986779625</v>
      </c>
      <c r="AB38" s="66">
        <f t="shared" si="18"/>
        <v>-0.10687175818827362</v>
      </c>
      <c r="AC38" s="66">
        <f t="shared" si="19"/>
        <v>-0.07996233750056761</v>
      </c>
      <c r="AD38" s="66">
        <f t="shared" si="20"/>
        <v>-0.054240658580271245</v>
      </c>
      <c r="AE38" s="66">
        <f t="shared" si="21"/>
        <v>-0.029608503037299894</v>
      </c>
      <c r="AF38" s="66">
        <f t="shared" si="22"/>
        <v>-0.005981557688726491</v>
      </c>
      <c r="AG38" s="66">
        <f t="shared" si="23"/>
        <v>0.01671323159032584</v>
      </c>
      <c r="AH38" s="66">
        <f t="shared" si="24"/>
        <v>0.038539690519181574</v>
      </c>
      <c r="AI38" s="66">
        <f t="shared" si="25"/>
        <v>0.059553997839899675</v>
      </c>
      <c r="AJ38" s="66">
        <f t="shared" si="26"/>
        <v>0.07980593326539798</v>
      </c>
      <c r="AK38" s="66">
        <f t="shared" si="27"/>
        <v>0.11819559954540376</v>
      </c>
      <c r="AL38" s="66">
        <f t="shared" si="28"/>
        <v>0.15401235061385798</v>
      </c>
      <c r="AM38" s="66">
        <f t="shared" si="29"/>
        <v>-0.18036924217614103</v>
      </c>
      <c r="AN38" s="66">
        <f t="shared" si="30"/>
        <v>-0.16554227493389811</v>
      </c>
      <c r="AO38" s="66">
        <f t="shared" si="31"/>
        <v>-0.1514358790941368</v>
      </c>
      <c r="AP38" s="66">
        <f t="shared" si="32"/>
        <v>-0.13798116875028382</v>
      </c>
      <c r="AQ38" s="66">
        <f t="shared" si="33"/>
        <v>-0.1251203292901356</v>
      </c>
      <c r="AR38" s="66">
        <f t="shared" si="34"/>
        <v>-0.11280425151864995</v>
      </c>
      <c r="AS38" s="66">
        <f t="shared" si="35"/>
        <v>-0.10099077884436325</v>
      </c>
      <c r="AT38" s="66">
        <f t="shared" si="36"/>
        <v>-0.08964338420483708</v>
      </c>
      <c r="AU38" s="66">
        <f t="shared" si="37"/>
        <v>-0.07873015474040922</v>
      </c>
      <c r="AV38" s="66">
        <f t="shared" si="38"/>
        <v>-0.06822300108005017</v>
      </c>
      <c r="AW38" s="66">
        <f t="shared" si="39"/>
        <v>-0.058097033367301015</v>
      </c>
      <c r="AX38" s="66">
        <f t="shared" si="40"/>
        <v>-0.03890220022729812</v>
      </c>
      <c r="AY38" s="66">
        <f t="shared" si="41"/>
        <v>-0.02099382469307101</v>
      </c>
      <c r="AZ38" s="66">
        <f t="shared" si="42"/>
        <v>-0.1944369242176141</v>
      </c>
      <c r="BA38" s="66">
        <f t="shared" si="43"/>
        <v>-0.1929542274933898</v>
      </c>
      <c r="BB38" s="66">
        <f t="shared" si="44"/>
        <v>-0.1915435879094137</v>
      </c>
      <c r="BC38" s="66">
        <f t="shared" si="45"/>
        <v>-0.19019811687502838</v>
      </c>
      <c r="BD38" s="66">
        <f t="shared" si="46"/>
        <v>-0.18891203292901357</v>
      </c>
      <c r="BE38" s="66">
        <f t="shared" si="47"/>
        <v>-0.187680425151865</v>
      </c>
      <c r="BF38" s="66">
        <f t="shared" si="48"/>
        <v>-0.18649907788443634</v>
      </c>
      <c r="BG38" s="66">
        <f t="shared" si="49"/>
        <v>-0.18536433842048372</v>
      </c>
      <c r="BH38" s="66">
        <f t="shared" si="50"/>
        <v>-0.18427301547404093</v>
      </c>
      <c r="BI38" s="66">
        <f t="shared" si="51"/>
        <v>-0.18322230010800503</v>
      </c>
      <c r="BJ38" s="66">
        <f t="shared" si="52"/>
        <v>-0.18220970333673012</v>
      </c>
      <c r="BK38" s="66">
        <f t="shared" si="53"/>
        <v>-0.18029022002272982</v>
      </c>
      <c r="BL38" s="66">
        <f t="shared" si="54"/>
        <v>-0.1784993824693071</v>
      </c>
    </row>
    <row r="39" spans="10:64" ht="15.75" customHeight="1">
      <c r="J39" s="84">
        <v>-7</v>
      </c>
      <c r="K39" s="129">
        <f>IF(J39&gt;0,'解析結果'!F$28,'解析結果'!G$28)</f>
        <v>0.4</v>
      </c>
      <c r="L39" s="66">
        <f>0.35*K39*'解析結果'!$F$15*'解析結果'!$F$13*J39</f>
        <v>-0.2744</v>
      </c>
      <c r="M39" s="66">
        <f t="shared" si="3"/>
        <v>-0.1180924217614103</v>
      </c>
      <c r="N39" s="66">
        <f t="shared" si="4"/>
        <v>0.03017725066101884</v>
      </c>
      <c r="O39" s="66">
        <f t="shared" si="5"/>
        <v>0.17124120905863194</v>
      </c>
      <c r="P39" s="66">
        <f t="shared" si="6"/>
        <v>0.305788312497162</v>
      </c>
      <c r="Q39" s="66">
        <f t="shared" si="7"/>
        <v>0.43439670709864386</v>
      </c>
      <c r="R39" s="66">
        <f t="shared" si="8"/>
        <v>0.5575574848135005</v>
      </c>
      <c r="S39" s="66">
        <f t="shared" si="9"/>
        <v>0.6756922115563676</v>
      </c>
      <c r="T39" s="66">
        <f t="shared" si="10"/>
        <v>0.7891661579516291</v>
      </c>
      <c r="U39" s="66">
        <f t="shared" si="11"/>
        <v>0.8982984525959079</v>
      </c>
      <c r="V39" s="66">
        <f t="shared" si="12"/>
        <v>1.0033699891994985</v>
      </c>
      <c r="W39" s="66">
        <f t="shared" si="13"/>
        <v>1.10462966632699</v>
      </c>
      <c r="X39" s="66">
        <f t="shared" si="14"/>
        <v>1.2965779977270186</v>
      </c>
      <c r="Y39" s="66">
        <f t="shared" si="15"/>
        <v>1.47566175306929</v>
      </c>
      <c r="Z39" s="66">
        <f t="shared" si="16"/>
        <v>-0.24313848435228202</v>
      </c>
      <c r="AA39" s="66">
        <f t="shared" si="17"/>
        <v>-0.21348454986779622</v>
      </c>
      <c r="AB39" s="66">
        <f t="shared" si="18"/>
        <v>-0.18527175818827357</v>
      </c>
      <c r="AC39" s="66">
        <f t="shared" si="19"/>
        <v>-0.15836233750056758</v>
      </c>
      <c r="AD39" s="66">
        <f t="shared" si="20"/>
        <v>-0.13264065858027121</v>
      </c>
      <c r="AE39" s="66">
        <f t="shared" si="21"/>
        <v>-0.10800850303729986</v>
      </c>
      <c r="AF39" s="66">
        <f t="shared" si="22"/>
        <v>-0.08438155768872646</v>
      </c>
      <c r="AG39" s="66">
        <f t="shared" si="23"/>
        <v>-0.06168676840967413</v>
      </c>
      <c r="AH39" s="66">
        <f t="shared" si="24"/>
        <v>-0.039860309480818396</v>
      </c>
      <c r="AI39" s="66">
        <f t="shared" si="25"/>
        <v>-0.018846002160100295</v>
      </c>
      <c r="AJ39" s="66">
        <f t="shared" si="26"/>
        <v>0.0014059332653980072</v>
      </c>
      <c r="AK39" s="66">
        <f t="shared" si="27"/>
        <v>0.03979559954540379</v>
      </c>
      <c r="AL39" s="66">
        <f t="shared" si="28"/>
        <v>0.07561235061385801</v>
      </c>
      <c r="AM39" s="66">
        <f t="shared" si="29"/>
        <v>-0.258769242176141</v>
      </c>
      <c r="AN39" s="66">
        <f t="shared" si="30"/>
        <v>-0.24394227493389808</v>
      </c>
      <c r="AO39" s="66">
        <f t="shared" si="31"/>
        <v>-0.22983587909413677</v>
      </c>
      <c r="AP39" s="66">
        <f t="shared" si="32"/>
        <v>-0.2163811687502838</v>
      </c>
      <c r="AQ39" s="66">
        <f t="shared" si="33"/>
        <v>-0.20352032929013558</v>
      </c>
      <c r="AR39" s="66">
        <f t="shared" si="34"/>
        <v>-0.19120425151864992</v>
      </c>
      <c r="AS39" s="66">
        <f t="shared" si="35"/>
        <v>-0.17939077884436322</v>
      </c>
      <c r="AT39" s="66">
        <f t="shared" si="36"/>
        <v>-0.16804338420483705</v>
      </c>
      <c r="AU39" s="66">
        <f t="shared" si="37"/>
        <v>-0.1571301547404092</v>
      </c>
      <c r="AV39" s="66">
        <f t="shared" si="38"/>
        <v>-0.14662300108005014</v>
      </c>
      <c r="AW39" s="66">
        <f t="shared" si="39"/>
        <v>-0.13649703336730099</v>
      </c>
      <c r="AX39" s="66">
        <f t="shared" si="40"/>
        <v>-0.11730220022729809</v>
      </c>
      <c r="AY39" s="66">
        <f t="shared" si="41"/>
        <v>-0.09939382469307098</v>
      </c>
      <c r="AZ39" s="66">
        <f t="shared" si="42"/>
        <v>-0.2728369242176141</v>
      </c>
      <c r="BA39" s="66">
        <f t="shared" si="43"/>
        <v>-0.2713542274933898</v>
      </c>
      <c r="BB39" s="66">
        <f t="shared" si="44"/>
        <v>-0.26994358790941364</v>
      </c>
      <c r="BC39" s="66">
        <f t="shared" si="45"/>
        <v>-0.2685981168750284</v>
      </c>
      <c r="BD39" s="66">
        <f t="shared" si="46"/>
        <v>-0.26731203292901357</v>
      </c>
      <c r="BE39" s="66">
        <f t="shared" si="47"/>
        <v>-0.266080425151865</v>
      </c>
      <c r="BF39" s="66">
        <f t="shared" si="48"/>
        <v>-0.2648990778844363</v>
      </c>
      <c r="BG39" s="66">
        <f t="shared" si="49"/>
        <v>-0.2637643384204837</v>
      </c>
      <c r="BH39" s="66">
        <f t="shared" si="50"/>
        <v>-0.26267301547404087</v>
      </c>
      <c r="BI39" s="66">
        <f t="shared" si="51"/>
        <v>-0.26162230010800497</v>
      </c>
      <c r="BJ39" s="66">
        <f t="shared" si="52"/>
        <v>-0.26060970333673006</v>
      </c>
      <c r="BK39" s="66">
        <f t="shared" si="53"/>
        <v>-0.2586902200227298</v>
      </c>
      <c r="BL39" s="66">
        <f t="shared" si="54"/>
        <v>-0.2568993824693071</v>
      </c>
    </row>
    <row r="40" spans="10:64" ht="15.75" customHeight="1" thickBot="1">
      <c r="J40" s="84">
        <v>-9</v>
      </c>
      <c r="K40" s="130">
        <f>IF(J40&gt;0,'解析結果'!F$28,'解析結果'!G$28)</f>
        <v>0.4</v>
      </c>
      <c r="L40" s="66">
        <f>0.35*K40*'解析結果'!$F$15*'解析結果'!$F$13*J40</f>
        <v>-0.3528</v>
      </c>
      <c r="M40" s="66">
        <f t="shared" si="3"/>
        <v>-0.19649242176141032</v>
      </c>
      <c r="N40" s="66">
        <f t="shared" si="4"/>
        <v>-0.048222749338981186</v>
      </c>
      <c r="O40" s="66">
        <f t="shared" si="5"/>
        <v>0.09284120905863191</v>
      </c>
      <c r="P40" s="66">
        <f t="shared" si="6"/>
        <v>0.22738831249716196</v>
      </c>
      <c r="Q40" s="66">
        <f t="shared" si="7"/>
        <v>0.35599670709864384</v>
      </c>
      <c r="R40" s="66">
        <f t="shared" si="8"/>
        <v>0.4791574848135005</v>
      </c>
      <c r="S40" s="66">
        <f t="shared" si="9"/>
        <v>0.5972922115563676</v>
      </c>
      <c r="T40" s="66">
        <f t="shared" si="10"/>
        <v>0.7107661579516291</v>
      </c>
      <c r="U40" s="66">
        <f t="shared" si="11"/>
        <v>0.8198984525959079</v>
      </c>
      <c r="V40" s="66">
        <f t="shared" si="12"/>
        <v>0.9249699891994985</v>
      </c>
      <c r="W40" s="66">
        <f t="shared" si="13"/>
        <v>1.0262296663269899</v>
      </c>
      <c r="X40" s="66">
        <f t="shared" si="14"/>
        <v>1.2181779977270186</v>
      </c>
      <c r="Y40" s="66">
        <f t="shared" si="15"/>
        <v>1.39726175306929</v>
      </c>
      <c r="Z40" s="66">
        <f t="shared" si="16"/>
        <v>-0.32153848435228205</v>
      </c>
      <c r="AA40" s="66">
        <f t="shared" si="17"/>
        <v>-0.2918845498677962</v>
      </c>
      <c r="AB40" s="66">
        <f t="shared" si="18"/>
        <v>-0.2636717581882736</v>
      </c>
      <c r="AC40" s="66">
        <f t="shared" si="19"/>
        <v>-0.2367623375005676</v>
      </c>
      <c r="AD40" s="66">
        <f t="shared" si="20"/>
        <v>-0.21104065858027124</v>
      </c>
      <c r="AE40" s="66">
        <f t="shared" si="21"/>
        <v>-0.1864085030372999</v>
      </c>
      <c r="AF40" s="66">
        <f t="shared" si="22"/>
        <v>-0.16278155768872649</v>
      </c>
      <c r="AG40" s="66">
        <f t="shared" si="23"/>
        <v>-0.14008676840967416</v>
      </c>
      <c r="AH40" s="66">
        <f t="shared" si="24"/>
        <v>-0.11826030948081842</v>
      </c>
      <c r="AI40" s="66">
        <f t="shared" si="25"/>
        <v>-0.09724600216010032</v>
      </c>
      <c r="AJ40" s="66">
        <f t="shared" si="26"/>
        <v>-0.07699406673460202</v>
      </c>
      <c r="AK40" s="66">
        <f t="shared" si="27"/>
        <v>-0.03860440045459623</v>
      </c>
      <c r="AL40" s="66">
        <f t="shared" si="28"/>
        <v>-0.0027876493861420104</v>
      </c>
      <c r="AM40" s="66">
        <f t="shared" si="29"/>
        <v>-0.337169242176141</v>
      </c>
      <c r="AN40" s="66">
        <f t="shared" si="30"/>
        <v>-0.3223422749338981</v>
      </c>
      <c r="AO40" s="66">
        <f t="shared" si="31"/>
        <v>-0.3082358790941368</v>
      </c>
      <c r="AP40" s="66">
        <f t="shared" si="32"/>
        <v>-0.2947811687502838</v>
      </c>
      <c r="AQ40" s="66">
        <f t="shared" si="33"/>
        <v>-0.2819203292901356</v>
      </c>
      <c r="AR40" s="66">
        <f t="shared" si="34"/>
        <v>-0.26960425151865</v>
      </c>
      <c r="AS40" s="66">
        <f t="shared" si="35"/>
        <v>-0.25779077884436324</v>
      </c>
      <c r="AT40" s="66">
        <f t="shared" si="36"/>
        <v>-0.24644338420483708</v>
      </c>
      <c r="AU40" s="66">
        <f t="shared" si="37"/>
        <v>-0.23553015474040923</v>
      </c>
      <c r="AV40" s="66">
        <f t="shared" si="38"/>
        <v>-0.22502300108005016</v>
      </c>
      <c r="AW40" s="66">
        <f t="shared" si="39"/>
        <v>-0.214897033367301</v>
      </c>
      <c r="AX40" s="66">
        <f t="shared" si="40"/>
        <v>-0.19570220022729812</v>
      </c>
      <c r="AY40" s="66">
        <f t="shared" si="41"/>
        <v>-0.177793824693071</v>
      </c>
      <c r="AZ40" s="66">
        <f t="shared" si="42"/>
        <v>-0.3512369242176141</v>
      </c>
      <c r="BA40" s="66">
        <f t="shared" si="43"/>
        <v>-0.3497542274933898</v>
      </c>
      <c r="BB40" s="66">
        <f t="shared" si="44"/>
        <v>-0.34834358790941367</v>
      </c>
      <c r="BC40" s="66">
        <f t="shared" si="45"/>
        <v>-0.3469981168750284</v>
      </c>
      <c r="BD40" s="66">
        <f t="shared" si="46"/>
        <v>-0.3457120329290136</v>
      </c>
      <c r="BE40" s="66">
        <f t="shared" si="47"/>
        <v>-0.344480425151865</v>
      </c>
      <c r="BF40" s="66">
        <f t="shared" si="48"/>
        <v>-0.3432990778844363</v>
      </c>
      <c r="BG40" s="66">
        <f t="shared" si="49"/>
        <v>-0.3421643384204837</v>
      </c>
      <c r="BH40" s="66">
        <f t="shared" si="50"/>
        <v>-0.3410730154740409</v>
      </c>
      <c r="BI40" s="66">
        <f t="shared" si="51"/>
        <v>-0.340022300108005</v>
      </c>
      <c r="BJ40" s="66">
        <f t="shared" si="52"/>
        <v>-0.3390097033367301</v>
      </c>
      <c r="BK40" s="66">
        <f t="shared" si="53"/>
        <v>-0.3370902200227298</v>
      </c>
      <c r="BL40" s="66">
        <f t="shared" si="54"/>
        <v>-0.33529938246930713</v>
      </c>
    </row>
    <row r="41" ht="15.75" customHeight="1"/>
    <row r="42" spans="13:64" ht="15.75" customHeight="1">
      <c r="M42" s="170" t="s">
        <v>90</v>
      </c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 t="s">
        <v>91</v>
      </c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 t="s">
        <v>92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 t="s">
        <v>93</v>
      </c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</row>
    <row r="43" spans="13:64" ht="15.75" customHeight="1">
      <c r="M43" s="66" t="s">
        <v>143</v>
      </c>
      <c r="N43" s="66" t="s">
        <v>144</v>
      </c>
      <c r="O43" s="66" t="s">
        <v>145</v>
      </c>
      <c r="P43" s="66" t="s">
        <v>146</v>
      </c>
      <c r="Q43" s="66" t="s">
        <v>147</v>
      </c>
      <c r="R43" s="66" t="s">
        <v>148</v>
      </c>
      <c r="S43" s="66" t="s">
        <v>149</v>
      </c>
      <c r="T43" s="66" t="s">
        <v>150</v>
      </c>
      <c r="U43" s="66" t="s">
        <v>151</v>
      </c>
      <c r="V43" s="66" t="s">
        <v>152</v>
      </c>
      <c r="W43" s="66" t="s">
        <v>153</v>
      </c>
      <c r="X43" s="66" t="s">
        <v>154</v>
      </c>
      <c r="Y43" s="66" t="s">
        <v>155</v>
      </c>
      <c r="Z43" s="66" t="s">
        <v>143</v>
      </c>
      <c r="AA43" s="66" t="s">
        <v>144</v>
      </c>
      <c r="AB43" s="66" t="s">
        <v>145</v>
      </c>
      <c r="AC43" s="66" t="s">
        <v>146</v>
      </c>
      <c r="AD43" s="66" t="s">
        <v>147</v>
      </c>
      <c r="AE43" s="66" t="s">
        <v>148</v>
      </c>
      <c r="AF43" s="66" t="s">
        <v>149</v>
      </c>
      <c r="AG43" s="66" t="s">
        <v>150</v>
      </c>
      <c r="AH43" s="66" t="s">
        <v>151</v>
      </c>
      <c r="AI43" s="66" t="s">
        <v>152</v>
      </c>
      <c r="AJ43" s="66" t="s">
        <v>153</v>
      </c>
      <c r="AK43" s="66" t="s">
        <v>154</v>
      </c>
      <c r="AL43" s="66" t="s">
        <v>155</v>
      </c>
      <c r="AM43" s="66" t="s">
        <v>143</v>
      </c>
      <c r="AN43" s="66" t="s">
        <v>144</v>
      </c>
      <c r="AO43" s="66" t="s">
        <v>145</v>
      </c>
      <c r="AP43" s="66" t="s">
        <v>146</v>
      </c>
      <c r="AQ43" s="66" t="s">
        <v>147</v>
      </c>
      <c r="AR43" s="66" t="s">
        <v>148</v>
      </c>
      <c r="AS43" s="66" t="s">
        <v>149</v>
      </c>
      <c r="AT43" s="66" t="s">
        <v>150</v>
      </c>
      <c r="AU43" s="66" t="s">
        <v>151</v>
      </c>
      <c r="AV43" s="66" t="s">
        <v>152</v>
      </c>
      <c r="AW43" s="66" t="s">
        <v>153</v>
      </c>
      <c r="AX43" s="66" t="s">
        <v>154</v>
      </c>
      <c r="AY43" s="66" t="s">
        <v>155</v>
      </c>
      <c r="AZ43" s="66" t="s">
        <v>143</v>
      </c>
      <c r="BA43" s="66" t="s">
        <v>144</v>
      </c>
      <c r="BB43" s="66" t="s">
        <v>145</v>
      </c>
      <c r="BC43" s="66" t="s">
        <v>146</v>
      </c>
      <c r="BD43" s="66" t="s">
        <v>147</v>
      </c>
      <c r="BE43" s="66" t="s">
        <v>148</v>
      </c>
      <c r="BF43" s="66" t="s">
        <v>149</v>
      </c>
      <c r="BG43" s="66" t="s">
        <v>150</v>
      </c>
      <c r="BH43" s="66" t="s">
        <v>151</v>
      </c>
      <c r="BI43" s="66" t="s">
        <v>152</v>
      </c>
      <c r="BJ43" s="66" t="s">
        <v>153</v>
      </c>
      <c r="BK43" s="66" t="s">
        <v>154</v>
      </c>
      <c r="BL43" s="66" t="s">
        <v>155</v>
      </c>
    </row>
    <row r="44" spans="13:64" ht="15.75" customHeight="1">
      <c r="M44" s="66">
        <f>M26/'解析結果'!$F$16</f>
        <v>0.39522899505422493</v>
      </c>
      <c r="N44" s="66">
        <f>N26/'解析結果'!$F$16</f>
        <v>0.42892664787750434</v>
      </c>
      <c r="O44" s="66">
        <f>O26/'解析結果'!$F$16</f>
        <v>0.46098663842241633</v>
      </c>
      <c r="P44" s="66">
        <f>P26/'解析結果'!$F$16</f>
        <v>0.4915655255675368</v>
      </c>
      <c r="Q44" s="66">
        <f>Q26/'解析結果'!$F$16</f>
        <v>0.5207947061587826</v>
      </c>
      <c r="R44" s="66">
        <f>R26/'解析結果'!$F$16</f>
        <v>0.5487857920030682</v>
      </c>
      <c r="S44" s="66">
        <f>S26/'解析結果'!$F$16</f>
        <v>0.575634593535538</v>
      </c>
      <c r="T44" s="66">
        <f>T26/'解析結果'!$F$16</f>
        <v>0.6014241268071885</v>
      </c>
      <c r="U44" s="66">
        <f>U26/'解析結果'!$F$16</f>
        <v>0.6262269210445245</v>
      </c>
      <c r="V44" s="66">
        <f>V26/'解析結果'!$F$16</f>
        <v>0.6501068157271587</v>
      </c>
      <c r="W44" s="66">
        <f>W26/'解析結果'!$F$16</f>
        <v>0.6731203787106795</v>
      </c>
      <c r="X44" s="66">
        <f>X26/'解析結果'!$F$16</f>
        <v>0.7167449994834133</v>
      </c>
      <c r="Y44" s="66">
        <f>Y26/'解析結果'!$F$16</f>
        <v>0.7574458529702931</v>
      </c>
      <c r="Z44" s="66">
        <f>Z26/'解析結果'!$F$16</f>
        <v>0.36680943537448135</v>
      </c>
      <c r="AA44" s="66">
        <f>AA26/'解析結果'!$F$16</f>
        <v>0.3735489659391372</v>
      </c>
      <c r="AB44" s="66">
        <f>AB26/'解析結果'!$F$16</f>
        <v>0.37996096404811963</v>
      </c>
      <c r="AC44" s="66">
        <f>AC26/'解析結果'!$F$16</f>
        <v>0.3860767414771437</v>
      </c>
      <c r="AD44" s="66">
        <f>AD26/'解析結果'!$F$16</f>
        <v>0.3919225775953929</v>
      </c>
      <c r="AE44" s="66">
        <f>AE26/'解析結果'!$F$16</f>
        <v>0.39752079476425</v>
      </c>
      <c r="AF44" s="66">
        <f>AF26/'解析結果'!$F$16</f>
        <v>0.40289055507074395</v>
      </c>
      <c r="AG44" s="66">
        <f>AG26/'解析結果'!$F$16</f>
        <v>0.40804846172507403</v>
      </c>
      <c r="AH44" s="66">
        <f>AH26/'解析結果'!$F$16</f>
        <v>0.4130090205725413</v>
      </c>
      <c r="AI44" s="66">
        <f>AI26/'解析結果'!$F$16</f>
        <v>0.4177849995090681</v>
      </c>
      <c r="AJ44" s="66">
        <f>AJ26/'解析結果'!$F$16</f>
        <v>0.42238771210577225</v>
      </c>
      <c r="AK44" s="66">
        <f>AK26/'解析結果'!$F$16</f>
        <v>0.43111263626031904</v>
      </c>
      <c r="AL44" s="66">
        <f>AL26/'解析結果'!$F$16</f>
        <v>0.439252806957695</v>
      </c>
      <c r="AM44" s="66">
        <f>AM26/'解析結果'!$F$16</f>
        <v>0.3632569904145134</v>
      </c>
      <c r="AN44" s="66">
        <f>AN26/'解析結果'!$F$16</f>
        <v>0.36662675569684133</v>
      </c>
      <c r="AO44" s="66">
        <f>AO26/'解析結果'!$F$16</f>
        <v>0.36983275475133254</v>
      </c>
      <c r="AP44" s="66">
        <f>AP26/'解析結果'!$F$16</f>
        <v>0.3728906434658446</v>
      </c>
      <c r="AQ44" s="66">
        <f>AQ26/'解析結果'!$F$16</f>
        <v>0.3758135615249692</v>
      </c>
      <c r="AR44" s="66">
        <f>AR26/'解析結果'!$F$16</f>
        <v>0.37861267010939775</v>
      </c>
      <c r="AS44" s="66">
        <f>AS26/'解析結果'!$F$16</f>
        <v>0.3812975502626447</v>
      </c>
      <c r="AT44" s="66">
        <f>AT26/'解析結果'!$F$16</f>
        <v>0.3838765035898098</v>
      </c>
      <c r="AU44" s="66">
        <f>AU26/'解析結果'!$F$16</f>
        <v>0.38635678301354337</v>
      </c>
      <c r="AV44" s="66">
        <f>AV26/'解析結果'!$F$16</f>
        <v>0.3887447724818068</v>
      </c>
      <c r="AW44" s="66">
        <f>AW26/'解析結果'!$F$16</f>
        <v>0.3910461287801589</v>
      </c>
      <c r="AX44" s="66">
        <f>AX26/'解析結果'!$F$16</f>
        <v>0.39540859085743224</v>
      </c>
      <c r="AY44" s="66">
        <f>AY26/'解析結果'!$F$16</f>
        <v>0.39947867620612026</v>
      </c>
      <c r="AZ44" s="66">
        <f>AZ26/'解析結果'!$F$16</f>
        <v>0.3600597899505423</v>
      </c>
      <c r="BA44" s="66">
        <f>BA26/'解析結果'!$F$16</f>
        <v>0.36039676647877505</v>
      </c>
      <c r="BB44" s="66">
        <f>BB26/'解析結果'!$F$16</f>
        <v>0.3607173663842242</v>
      </c>
      <c r="BC44" s="66">
        <f>BC26/'解析結果'!$F$16</f>
        <v>0.36102315525567535</v>
      </c>
      <c r="BD44" s="66">
        <f>BD26/'解析結果'!$F$16</f>
        <v>0.36131544706158786</v>
      </c>
      <c r="BE44" s="66">
        <f>BE26/'解析結果'!$F$16</f>
        <v>0.3615953579200307</v>
      </c>
      <c r="BF44" s="66">
        <f>BF26/'解析結果'!$F$16</f>
        <v>0.3618638459353554</v>
      </c>
      <c r="BG44" s="66">
        <f>BG26/'解析結果'!$F$16</f>
        <v>0.3621217412680719</v>
      </c>
      <c r="BH44" s="66">
        <f>BH26/'解析結果'!$F$16</f>
        <v>0.3623697692104453</v>
      </c>
      <c r="BI44" s="66">
        <f>BI26/'解析結果'!$F$16</f>
        <v>0.3626085681572716</v>
      </c>
      <c r="BJ44" s="66">
        <f>BJ26/'解析結果'!$F$16</f>
        <v>0.3628387037871068</v>
      </c>
      <c r="BK44" s="66">
        <f>BK26/'解析結果'!$F$16</f>
        <v>0.3632749499948341</v>
      </c>
      <c r="BL44" s="66">
        <f>BL26/'解析結果'!$F$16</f>
        <v>0.3636819585297029</v>
      </c>
    </row>
    <row r="45" spans="13:64" ht="15.75" customHeight="1">
      <c r="M45" s="66">
        <f>M27/'解析結果'!$F$16</f>
        <v>0.35736535869058855</v>
      </c>
      <c r="N45" s="66">
        <f>N27/'解析結果'!$F$16</f>
        <v>0.3910630115138679</v>
      </c>
      <c r="O45" s="66">
        <f>O27/'解析結果'!$F$16</f>
        <v>0.42312300205877995</v>
      </c>
      <c r="P45" s="66">
        <f>P27/'解析結果'!$F$16</f>
        <v>0.4537018892039005</v>
      </c>
      <c r="Q45" s="66">
        <f>Q27/'解析結果'!$F$16</f>
        <v>0.4829310697951464</v>
      </c>
      <c r="R45" s="66">
        <f>R27/'解析結果'!$F$16</f>
        <v>0.5109221556394319</v>
      </c>
      <c r="S45" s="66">
        <f>S27/'解析結果'!$F$16</f>
        <v>0.5377709571719017</v>
      </c>
      <c r="T45" s="66">
        <f>T27/'解析結果'!$F$16</f>
        <v>0.563560490443552</v>
      </c>
      <c r="U45" s="66">
        <f>U27/'解析結果'!$F$16</f>
        <v>0.5883632846808882</v>
      </c>
      <c r="V45" s="66">
        <f>V27/'解析結果'!$F$16</f>
        <v>0.6122431793635223</v>
      </c>
      <c r="W45" s="66">
        <f>W27/'解析結果'!$F$16</f>
        <v>0.6352567423470432</v>
      </c>
      <c r="X45" s="66">
        <f>X27/'解析結果'!$F$16</f>
        <v>0.6788813631197769</v>
      </c>
      <c r="Y45" s="66">
        <f>Y27/'解析結果'!$F$16</f>
        <v>0.7195822166066568</v>
      </c>
      <c r="Z45" s="66">
        <f>Z27/'解析結果'!$F$16</f>
        <v>0.328945799010845</v>
      </c>
      <c r="AA45" s="66">
        <f>AA27/'解析結果'!$F$16</f>
        <v>0.33568532957550085</v>
      </c>
      <c r="AB45" s="66">
        <f>AB27/'解析結果'!$F$16</f>
        <v>0.34209732768448325</v>
      </c>
      <c r="AC45" s="66">
        <f>AC27/'解析結果'!$F$16</f>
        <v>0.34821310511350734</v>
      </c>
      <c r="AD45" s="66">
        <f>AD27/'解析結果'!$F$16</f>
        <v>0.3540589412317565</v>
      </c>
      <c r="AE45" s="66">
        <f>AE27/'解析結果'!$F$16</f>
        <v>0.35965715840061363</v>
      </c>
      <c r="AF45" s="66">
        <f>AF27/'解析結果'!$F$16</f>
        <v>0.36502691870710763</v>
      </c>
      <c r="AG45" s="66">
        <f>AG27/'解析結果'!$F$16</f>
        <v>0.3701848253614377</v>
      </c>
      <c r="AH45" s="66">
        <f>AH27/'解析結果'!$F$16</f>
        <v>0.3751453842089049</v>
      </c>
      <c r="AI45" s="66">
        <f>AI27/'解析結果'!$F$16</f>
        <v>0.37992136314543173</v>
      </c>
      <c r="AJ45" s="66">
        <f>AJ27/'解析結果'!$F$16</f>
        <v>0.3845240757421359</v>
      </c>
      <c r="AK45" s="66">
        <f>AK27/'解析結果'!$F$16</f>
        <v>0.39324899989668266</v>
      </c>
      <c r="AL45" s="66">
        <f>AL27/'解析結果'!$F$16</f>
        <v>0.4013891705940586</v>
      </c>
      <c r="AM45" s="66">
        <f>AM27/'解析結果'!$F$16</f>
        <v>0.32539335405087705</v>
      </c>
      <c r="AN45" s="66">
        <f>AN27/'解析結果'!$F$16</f>
        <v>0.32876311933320496</v>
      </c>
      <c r="AO45" s="66">
        <f>AO27/'解析結果'!$F$16</f>
        <v>0.33196911838769616</v>
      </c>
      <c r="AP45" s="66">
        <f>AP27/'解析結果'!$F$16</f>
        <v>0.33502700710220823</v>
      </c>
      <c r="AQ45" s="66">
        <f>AQ27/'解析結果'!$F$16</f>
        <v>0.3379499251613328</v>
      </c>
      <c r="AR45" s="66">
        <f>AR27/'解析結果'!$F$16</f>
        <v>0.3407490337457614</v>
      </c>
      <c r="AS45" s="66">
        <f>AS27/'解析結果'!$F$16</f>
        <v>0.34343391389900835</v>
      </c>
      <c r="AT45" s="66">
        <f>AT27/'解析結果'!$F$16</f>
        <v>0.3460128672261734</v>
      </c>
      <c r="AU45" s="66">
        <f>AU27/'解析結果'!$F$16</f>
        <v>0.348493146649907</v>
      </c>
      <c r="AV45" s="66">
        <f>AV27/'解析結果'!$F$16</f>
        <v>0.3508811361181704</v>
      </c>
      <c r="AW45" s="66">
        <f>AW27/'解析結果'!$F$16</f>
        <v>0.3531824924165225</v>
      </c>
      <c r="AX45" s="66">
        <f>AX27/'解析結果'!$F$16</f>
        <v>0.35754495449379586</v>
      </c>
      <c r="AY45" s="66">
        <f>AY27/'解析結果'!$F$16</f>
        <v>0.36161503984248383</v>
      </c>
      <c r="AZ45" s="66">
        <f>AZ27/'解析結果'!$F$16</f>
        <v>0.3221961535869059</v>
      </c>
      <c r="BA45" s="66">
        <f>BA27/'解析結果'!$F$16</f>
        <v>0.3225331301151387</v>
      </c>
      <c r="BB45" s="66">
        <f>BB27/'解析結果'!$F$16</f>
        <v>0.3228537300205878</v>
      </c>
      <c r="BC45" s="66">
        <f>BC27/'解析結果'!$F$16</f>
        <v>0.323159518892039</v>
      </c>
      <c r="BD45" s="66">
        <f>BD27/'解析結果'!$F$16</f>
        <v>0.3234518106979515</v>
      </c>
      <c r="BE45" s="66">
        <f>BE27/'解析結果'!$F$16</f>
        <v>0.32373172155639435</v>
      </c>
      <c r="BF45" s="66">
        <f>BF27/'解析結果'!$F$16</f>
        <v>0.32400020957171904</v>
      </c>
      <c r="BG45" s="66">
        <f>BG27/'解析結果'!$F$16</f>
        <v>0.3242581049044355</v>
      </c>
      <c r="BH45" s="66">
        <f>BH27/'解析結果'!$F$16</f>
        <v>0.3245061328468089</v>
      </c>
      <c r="BI45" s="66">
        <f>BI27/'解析結果'!$F$16</f>
        <v>0.3247449317936352</v>
      </c>
      <c r="BJ45" s="66">
        <f>BJ27/'解析結果'!$F$16</f>
        <v>0.32497506742347043</v>
      </c>
      <c r="BK45" s="66">
        <f>BK27/'解析結果'!$F$16</f>
        <v>0.32541131363119774</v>
      </c>
      <c r="BL45" s="66">
        <f>BL27/'解析結果'!$F$16</f>
        <v>0.32581832216606654</v>
      </c>
    </row>
    <row r="46" spans="13:64" ht="15.75" customHeight="1">
      <c r="M46" s="66">
        <f>M28/'解析結果'!$F$16</f>
        <v>0.31950172232695223</v>
      </c>
      <c r="N46" s="66">
        <f>N28/'解析結果'!$F$16</f>
        <v>0.35319937515023153</v>
      </c>
      <c r="O46" s="66">
        <f>O28/'解析結果'!$F$16</f>
        <v>0.38525936569514363</v>
      </c>
      <c r="P46" s="66">
        <f>P28/'解析結果'!$F$16</f>
        <v>0.41583825284026416</v>
      </c>
      <c r="Q46" s="66">
        <f>Q28/'解析結果'!$F$16</f>
        <v>0.44506743343151</v>
      </c>
      <c r="R46" s="66">
        <f>R28/'解析結果'!$F$16</f>
        <v>0.4730585192757956</v>
      </c>
      <c r="S46" s="66">
        <f>S28/'解析結果'!$F$16</f>
        <v>0.4999073208082654</v>
      </c>
      <c r="T46" s="66">
        <f>T28/'解析結果'!$F$16</f>
        <v>0.5256968540799157</v>
      </c>
      <c r="U46" s="66">
        <f>U28/'解析結果'!$F$16</f>
        <v>0.5504996483172518</v>
      </c>
      <c r="V46" s="66">
        <f>V28/'解析結果'!$F$16</f>
        <v>0.574379542999886</v>
      </c>
      <c r="W46" s="66">
        <f>W28/'解析結果'!$F$16</f>
        <v>0.5973931059834069</v>
      </c>
      <c r="X46" s="66">
        <f>X28/'解析結果'!$F$16</f>
        <v>0.6410177267561405</v>
      </c>
      <c r="Y46" s="66">
        <f>Y28/'解析結果'!$F$16</f>
        <v>0.6817185802430205</v>
      </c>
      <c r="Z46" s="66">
        <f>Z28/'解析結果'!$F$16</f>
        <v>0.29108216264720865</v>
      </c>
      <c r="AA46" s="66">
        <f>AA28/'解析結果'!$F$16</f>
        <v>0.2978216932118645</v>
      </c>
      <c r="AB46" s="66">
        <f>AB28/'解析結果'!$F$16</f>
        <v>0.30423369132084693</v>
      </c>
      <c r="AC46" s="66">
        <f>AC28/'解析結果'!$F$16</f>
        <v>0.310349468749871</v>
      </c>
      <c r="AD46" s="66">
        <f>AD28/'解析結果'!$F$16</f>
        <v>0.3161953048681202</v>
      </c>
      <c r="AE46" s="66">
        <f>AE28/'解析結果'!$F$16</f>
        <v>0.3217935220369773</v>
      </c>
      <c r="AF46" s="66">
        <f>AF28/'解析結果'!$F$16</f>
        <v>0.3271632823434713</v>
      </c>
      <c r="AG46" s="66">
        <f>AG28/'解析結果'!$F$16</f>
        <v>0.3323211889978014</v>
      </c>
      <c r="AH46" s="66">
        <f>AH28/'解析結果'!$F$16</f>
        <v>0.3372817478452686</v>
      </c>
      <c r="AI46" s="66">
        <f>AI28/'解析結果'!$F$16</f>
        <v>0.3420577267817954</v>
      </c>
      <c r="AJ46" s="66">
        <f>AJ28/'解析結果'!$F$16</f>
        <v>0.34666043937849955</v>
      </c>
      <c r="AK46" s="66">
        <f>AK28/'解析結果'!$F$16</f>
        <v>0.35538536353304634</v>
      </c>
      <c r="AL46" s="66">
        <f>AL28/'解析結果'!$F$16</f>
        <v>0.3635255342304223</v>
      </c>
      <c r="AM46" s="66">
        <f>AM28/'解析結果'!$F$16</f>
        <v>0.2875297176872407</v>
      </c>
      <c r="AN46" s="66">
        <f>AN28/'解析結果'!$F$16</f>
        <v>0.29089948296956863</v>
      </c>
      <c r="AO46" s="66">
        <f>AO28/'解析結果'!$F$16</f>
        <v>0.29410548202405984</v>
      </c>
      <c r="AP46" s="66">
        <f>AP28/'解析結果'!$F$16</f>
        <v>0.2971633707385719</v>
      </c>
      <c r="AQ46" s="66">
        <f>AQ28/'解析結果'!$F$16</f>
        <v>0.3000862887976965</v>
      </c>
      <c r="AR46" s="66">
        <f>AR28/'解析結果'!$F$16</f>
        <v>0.30288539738212505</v>
      </c>
      <c r="AS46" s="66">
        <f>AS28/'解析結果'!$F$16</f>
        <v>0.305570277535372</v>
      </c>
      <c r="AT46" s="66">
        <f>AT28/'解析結果'!$F$16</f>
        <v>0.3081492308625371</v>
      </c>
      <c r="AU46" s="66">
        <f>AU28/'解析結果'!$F$16</f>
        <v>0.31062951028627067</v>
      </c>
      <c r="AV46" s="66">
        <f>AV28/'解析結果'!$F$16</f>
        <v>0.3130174997545341</v>
      </c>
      <c r="AW46" s="66">
        <f>AW28/'解析結果'!$F$16</f>
        <v>0.3153188560528862</v>
      </c>
      <c r="AX46" s="66">
        <f>AX28/'解析結果'!$F$16</f>
        <v>0.31968131813015954</v>
      </c>
      <c r="AY46" s="66">
        <f>AY28/'解析結果'!$F$16</f>
        <v>0.3237514034788475</v>
      </c>
      <c r="AZ46" s="66">
        <f>AZ28/'解析結果'!$F$16</f>
        <v>0.2843325172232696</v>
      </c>
      <c r="BA46" s="66">
        <f>BA28/'解析結果'!$F$16</f>
        <v>0.28466949375150236</v>
      </c>
      <c r="BB46" s="66">
        <f>BB28/'解析結果'!$F$16</f>
        <v>0.2849900936569515</v>
      </c>
      <c r="BC46" s="66">
        <f>BC28/'解析結果'!$F$16</f>
        <v>0.28529588252840266</v>
      </c>
      <c r="BD46" s="66">
        <f>BD28/'解析結果'!$F$16</f>
        <v>0.28558817433431516</v>
      </c>
      <c r="BE46" s="66">
        <f>BE28/'解析結果'!$F$16</f>
        <v>0.285868085192758</v>
      </c>
      <c r="BF46" s="66">
        <f>BF28/'解析結果'!$F$16</f>
        <v>0.2861365732080827</v>
      </c>
      <c r="BG46" s="66">
        <f>BG28/'解析結果'!$F$16</f>
        <v>0.2863944685407992</v>
      </c>
      <c r="BH46" s="66">
        <f>BH28/'解析結果'!$F$16</f>
        <v>0.2866424964831726</v>
      </c>
      <c r="BI46" s="66">
        <f>BI28/'解析結果'!$F$16</f>
        <v>0.2868812954299989</v>
      </c>
      <c r="BJ46" s="66">
        <f>BJ28/'解析結果'!$F$16</f>
        <v>0.2871114310598341</v>
      </c>
      <c r="BK46" s="66">
        <f>BK28/'解析結果'!$F$16</f>
        <v>0.2875476772675614</v>
      </c>
      <c r="BL46" s="66">
        <f>BL28/'解析結果'!$F$16</f>
        <v>0.2879546858024302</v>
      </c>
    </row>
    <row r="47" spans="13:64" ht="15.75" customHeight="1">
      <c r="M47" s="66">
        <f>M29/'解析結果'!$F$16</f>
        <v>0.28163808596331585</v>
      </c>
      <c r="N47" s="66">
        <f>N29/'解析結果'!$F$16</f>
        <v>0.3153357387865952</v>
      </c>
      <c r="O47" s="66">
        <f>O29/'解析結果'!$F$16</f>
        <v>0.34739572933150725</v>
      </c>
      <c r="P47" s="66">
        <f>P29/'解析結果'!$F$16</f>
        <v>0.3779746164766277</v>
      </c>
      <c r="Q47" s="66">
        <f>Q29/'解析結果'!$F$16</f>
        <v>0.40720379706787363</v>
      </c>
      <c r="R47" s="66">
        <f>R29/'解析結果'!$F$16</f>
        <v>0.43519488291215924</v>
      </c>
      <c r="S47" s="66">
        <f>S29/'解析結果'!$F$16</f>
        <v>0.46204368444462895</v>
      </c>
      <c r="T47" s="66">
        <f>T29/'解析結果'!$F$16</f>
        <v>0.48783321771627935</v>
      </c>
      <c r="U47" s="66">
        <f>U29/'解析結果'!$F$16</f>
        <v>0.5126360119536155</v>
      </c>
      <c r="V47" s="66">
        <f>V29/'解析結果'!$F$16</f>
        <v>0.5365159066362497</v>
      </c>
      <c r="W47" s="66">
        <f>W29/'解析結果'!$F$16</f>
        <v>0.5595294696197705</v>
      </c>
      <c r="X47" s="66">
        <f>X29/'解析結果'!$F$16</f>
        <v>0.6031540903925042</v>
      </c>
      <c r="Y47" s="66">
        <f>Y29/'解析結果'!$F$16</f>
        <v>0.643854943879384</v>
      </c>
      <c r="Z47" s="66">
        <f>Z29/'解析結果'!$F$16</f>
        <v>0.2532185262835723</v>
      </c>
      <c r="AA47" s="66">
        <f>AA29/'解析結果'!$F$16</f>
        <v>0.25995805684822815</v>
      </c>
      <c r="AB47" s="66">
        <f>AB29/'解析結果'!$F$16</f>
        <v>0.26637005495721056</v>
      </c>
      <c r="AC47" s="66">
        <f>AC29/'解析結果'!$F$16</f>
        <v>0.27248583238623464</v>
      </c>
      <c r="AD47" s="66">
        <f>AD29/'解析結果'!$F$16</f>
        <v>0.2783316685044838</v>
      </c>
      <c r="AE47" s="66">
        <f>AE29/'解析結果'!$F$16</f>
        <v>0.28392988567334093</v>
      </c>
      <c r="AF47" s="66">
        <f>AF29/'解析結果'!$F$16</f>
        <v>0.2892996459798349</v>
      </c>
      <c r="AG47" s="66">
        <f>AG29/'解析結果'!$F$16</f>
        <v>0.29445755263416495</v>
      </c>
      <c r="AH47" s="66">
        <f>AH29/'解析結果'!$F$16</f>
        <v>0.2994181114816322</v>
      </c>
      <c r="AI47" s="66">
        <f>AI29/'解析結果'!$F$16</f>
        <v>0.30419409041815904</v>
      </c>
      <c r="AJ47" s="66">
        <f>AJ29/'解析結果'!$F$16</f>
        <v>0.3087968030148632</v>
      </c>
      <c r="AK47" s="66">
        <f>AK29/'解析結果'!$F$16</f>
        <v>0.31752172716940996</v>
      </c>
      <c r="AL47" s="66">
        <f>AL29/'解析結果'!$F$16</f>
        <v>0.3256618978667859</v>
      </c>
      <c r="AM47" s="66">
        <f>AM29/'解析結果'!$F$16</f>
        <v>0.24966608132360435</v>
      </c>
      <c r="AN47" s="66">
        <f>AN29/'解析結果'!$F$16</f>
        <v>0.25303584660593226</v>
      </c>
      <c r="AO47" s="66">
        <f>AO29/'解析結果'!$F$16</f>
        <v>0.25624184566042346</v>
      </c>
      <c r="AP47" s="66">
        <f>AP29/'解析結果'!$F$16</f>
        <v>0.25929973437493553</v>
      </c>
      <c r="AQ47" s="66">
        <f>AQ29/'解析結果'!$F$16</f>
        <v>0.2622226524340601</v>
      </c>
      <c r="AR47" s="66">
        <f>AR29/'解析結果'!$F$16</f>
        <v>0.2650217610184887</v>
      </c>
      <c r="AS47" s="66">
        <f>AS29/'解析結果'!$F$16</f>
        <v>0.26770664117173565</v>
      </c>
      <c r="AT47" s="66">
        <f>AT29/'解析結果'!$F$16</f>
        <v>0.2702855944989007</v>
      </c>
      <c r="AU47" s="66">
        <f>AU29/'解析結果'!$F$16</f>
        <v>0.2727658739226343</v>
      </c>
      <c r="AV47" s="66">
        <f>AV29/'解析結果'!$F$16</f>
        <v>0.2751538633908977</v>
      </c>
      <c r="AW47" s="66">
        <f>AW29/'解析結果'!$F$16</f>
        <v>0.2774552196892498</v>
      </c>
      <c r="AX47" s="66">
        <f>AX29/'解析結果'!$F$16</f>
        <v>0.28181768176652316</v>
      </c>
      <c r="AY47" s="66">
        <f>AY29/'解析結果'!$F$16</f>
        <v>0.28588776711521113</v>
      </c>
      <c r="AZ47" s="66">
        <f>AZ29/'解析結果'!$F$16</f>
        <v>0.24646888085963317</v>
      </c>
      <c r="BA47" s="66">
        <f>BA29/'解析結果'!$F$16</f>
        <v>0.24680585738786598</v>
      </c>
      <c r="BB47" s="66">
        <f>BB29/'解析結果'!$F$16</f>
        <v>0.2471264572933151</v>
      </c>
      <c r="BC47" s="66">
        <f>BC29/'解析結果'!$F$16</f>
        <v>0.24743224616476628</v>
      </c>
      <c r="BD47" s="66">
        <f>BD29/'解析結果'!$F$16</f>
        <v>0.24772453797067875</v>
      </c>
      <c r="BE47" s="66">
        <f>BE29/'解析結果'!$F$16</f>
        <v>0.24800444882912162</v>
      </c>
      <c r="BF47" s="66">
        <f>BF29/'解析結果'!$F$16</f>
        <v>0.24827293684444632</v>
      </c>
      <c r="BG47" s="66">
        <f>BG29/'解析結果'!$F$16</f>
        <v>0.2485308321771628</v>
      </c>
      <c r="BH47" s="66">
        <f>BH29/'解析結果'!$F$16</f>
        <v>0.24877886011953618</v>
      </c>
      <c r="BI47" s="66">
        <f>BI29/'解析結果'!$F$16</f>
        <v>0.24901765906636253</v>
      </c>
      <c r="BJ47" s="66">
        <f>BJ29/'解析結果'!$F$16</f>
        <v>0.24924779469619773</v>
      </c>
      <c r="BK47" s="66">
        <f>BK29/'解析結果'!$F$16</f>
        <v>0.24968404090392504</v>
      </c>
      <c r="BL47" s="66">
        <f>BL29/'解析結果'!$F$16</f>
        <v>0.25009104943879384</v>
      </c>
    </row>
    <row r="48" spans="13:64" ht="15.75" customHeight="1">
      <c r="M48" s="66">
        <f>M30/'解析結果'!$F$16</f>
        <v>0.24377444959967948</v>
      </c>
      <c r="N48" s="66">
        <f>N30/'解析結果'!$F$16</f>
        <v>0.2774721024229588</v>
      </c>
      <c r="O48" s="66">
        <f>O30/'解析結果'!$F$16</f>
        <v>0.3095320929678709</v>
      </c>
      <c r="P48" s="66">
        <f>P30/'解析結果'!$F$16</f>
        <v>0.3401109801129914</v>
      </c>
      <c r="Q48" s="66">
        <f>Q30/'解析結果'!$F$16</f>
        <v>0.36934016070423725</v>
      </c>
      <c r="R48" s="66">
        <f>R30/'解析結果'!$F$16</f>
        <v>0.39733124654852287</v>
      </c>
      <c r="S48" s="66">
        <f>S30/'解析結果'!$F$16</f>
        <v>0.42418004808099263</v>
      </c>
      <c r="T48" s="66">
        <f>T30/'解析結果'!$F$16</f>
        <v>0.449969581352643</v>
      </c>
      <c r="U48" s="66">
        <f>U30/'解析結果'!$F$16</f>
        <v>0.47477237558997903</v>
      </c>
      <c r="V48" s="66">
        <f>V30/'解析結果'!$F$16</f>
        <v>0.4986522702726133</v>
      </c>
      <c r="W48" s="66">
        <f>W30/'解析結果'!$F$16</f>
        <v>0.521665833256134</v>
      </c>
      <c r="X48" s="66">
        <f>X30/'解析結果'!$F$16</f>
        <v>0.5652904540288679</v>
      </c>
      <c r="Y48" s="66">
        <f>Y30/'解析結果'!$F$16</f>
        <v>0.6059913075157476</v>
      </c>
      <c r="Z48" s="66">
        <f>Z30/'解析結果'!$F$16</f>
        <v>0.2153548899199359</v>
      </c>
      <c r="AA48" s="66">
        <f>AA30/'解析結果'!$F$16</f>
        <v>0.22209442048459177</v>
      </c>
      <c r="AB48" s="66">
        <f>AB30/'解析結果'!$F$16</f>
        <v>0.22850641859357418</v>
      </c>
      <c r="AC48" s="66">
        <f>AC30/'解析結果'!$F$16</f>
        <v>0.23462219602259826</v>
      </c>
      <c r="AD48" s="66">
        <f>AD30/'解析結果'!$F$16</f>
        <v>0.24046803214084744</v>
      </c>
      <c r="AE48" s="66">
        <f>AE30/'解析結果'!$F$16</f>
        <v>0.24606624930970455</v>
      </c>
      <c r="AF48" s="66">
        <f>AF30/'解析結果'!$F$16</f>
        <v>0.25143600961619855</v>
      </c>
      <c r="AG48" s="66">
        <f>AG30/'解析結果'!$F$16</f>
        <v>0.25659391627052863</v>
      </c>
      <c r="AH48" s="66">
        <f>AH30/'解析結果'!$F$16</f>
        <v>0.26155447511799584</v>
      </c>
      <c r="AI48" s="66">
        <f>AI30/'解析結果'!$F$16</f>
        <v>0.26633045405452266</v>
      </c>
      <c r="AJ48" s="66">
        <f>AJ30/'解析結果'!$F$16</f>
        <v>0.2709331666512268</v>
      </c>
      <c r="AK48" s="66">
        <f>AK30/'解析結果'!$F$16</f>
        <v>0.2796580908057736</v>
      </c>
      <c r="AL48" s="66">
        <f>AL30/'解析結果'!$F$16</f>
        <v>0.2877982615031495</v>
      </c>
      <c r="AM48" s="66">
        <f>AM30/'解析結果'!$F$16</f>
        <v>0.21180244495996794</v>
      </c>
      <c r="AN48" s="66">
        <f>AN30/'解析結果'!$F$16</f>
        <v>0.21517221024229588</v>
      </c>
      <c r="AO48" s="66">
        <f>AO30/'解析結果'!$F$16</f>
        <v>0.21837820929678708</v>
      </c>
      <c r="AP48" s="66">
        <f>AP30/'解析結果'!$F$16</f>
        <v>0.22143609801129915</v>
      </c>
      <c r="AQ48" s="66">
        <f>AQ30/'解析結果'!$F$16</f>
        <v>0.22435901607042372</v>
      </c>
      <c r="AR48" s="66">
        <f>AR30/'解析結果'!$F$16</f>
        <v>0.2271581246548523</v>
      </c>
      <c r="AS48" s="66">
        <f>AS30/'解析結果'!$F$16</f>
        <v>0.22984300480809927</v>
      </c>
      <c r="AT48" s="66">
        <f>AT30/'解析結果'!$F$16</f>
        <v>0.2324219581352643</v>
      </c>
      <c r="AU48" s="66">
        <f>AU30/'解析結果'!$F$16</f>
        <v>0.23490223755899792</v>
      </c>
      <c r="AV48" s="66">
        <f>AV30/'解析結果'!$F$16</f>
        <v>0.23729022702726132</v>
      </c>
      <c r="AW48" s="66">
        <f>AW30/'解析結果'!$F$16</f>
        <v>0.2395915833256134</v>
      </c>
      <c r="AX48" s="66">
        <f>AX30/'解析結果'!$F$16</f>
        <v>0.2439540454028868</v>
      </c>
      <c r="AY48" s="66">
        <f>AY30/'解析結果'!$F$16</f>
        <v>0.24802413075157478</v>
      </c>
      <c r="AZ48" s="66">
        <f>AZ30/'解析結果'!$F$16</f>
        <v>0.2086052444959968</v>
      </c>
      <c r="BA48" s="66">
        <f>BA30/'解析結果'!$F$16</f>
        <v>0.2089422210242296</v>
      </c>
      <c r="BB48" s="66">
        <f>BB30/'解析結果'!$F$16</f>
        <v>0.2092628209296787</v>
      </c>
      <c r="BC48" s="66">
        <f>BC30/'解析結果'!$F$16</f>
        <v>0.20956860980112993</v>
      </c>
      <c r="BD48" s="66">
        <f>BD30/'解析結果'!$F$16</f>
        <v>0.20986090160704238</v>
      </c>
      <c r="BE48" s="66">
        <f>BE30/'解析結果'!$F$16</f>
        <v>0.21014081246548524</v>
      </c>
      <c r="BF48" s="66">
        <f>BF30/'解析結果'!$F$16</f>
        <v>0.2104093004808099</v>
      </c>
      <c r="BG48" s="66">
        <f>BG30/'解析結果'!$F$16</f>
        <v>0.21066719581352644</v>
      </c>
      <c r="BH48" s="66">
        <f>BH30/'解析結果'!$F$16</f>
        <v>0.2109152237558998</v>
      </c>
      <c r="BI48" s="66">
        <f>BI30/'解析結果'!$F$16</f>
        <v>0.21115402270272612</v>
      </c>
      <c r="BJ48" s="66">
        <f>BJ30/'解析結果'!$F$16</f>
        <v>0.21138415833256136</v>
      </c>
      <c r="BK48" s="66">
        <f>BK30/'解析結果'!$F$16</f>
        <v>0.2118204045402887</v>
      </c>
      <c r="BL48" s="66">
        <f>BL30/'解析結果'!$F$16</f>
        <v>0.21222741307515747</v>
      </c>
    </row>
    <row r="49" spans="13:64" ht="15.75" customHeight="1">
      <c r="M49" s="66">
        <f>M31/'解析結果'!$F$16</f>
        <v>0.20591081323604313</v>
      </c>
      <c r="N49" s="66">
        <f>N31/'解析結果'!$F$16</f>
        <v>0.23960846605932248</v>
      </c>
      <c r="O49" s="66">
        <f>O31/'解析結果'!$F$16</f>
        <v>0.27166845660423455</v>
      </c>
      <c r="P49" s="66">
        <f>P31/'解析結果'!$F$16</f>
        <v>0.302247343749355</v>
      </c>
      <c r="Q49" s="66">
        <f>Q31/'解析結果'!$F$16</f>
        <v>0.3314765243406009</v>
      </c>
      <c r="R49" s="66">
        <f>R31/'解析結果'!$F$16</f>
        <v>0.3594676101848865</v>
      </c>
      <c r="S49" s="66">
        <f>S31/'解析結果'!$F$16</f>
        <v>0.38631641171735626</v>
      </c>
      <c r="T49" s="66">
        <f>T31/'解析結果'!$F$16</f>
        <v>0.4121059449890066</v>
      </c>
      <c r="U49" s="66">
        <f>U31/'解析結果'!$F$16</f>
        <v>0.4369087392263427</v>
      </c>
      <c r="V49" s="66">
        <f>V31/'解析結果'!$F$16</f>
        <v>0.46078863390897695</v>
      </c>
      <c r="W49" s="66">
        <f>W31/'解析結果'!$F$16</f>
        <v>0.48380219689249765</v>
      </c>
      <c r="X49" s="66">
        <f>X31/'解析結果'!$F$16</f>
        <v>0.5274268176652315</v>
      </c>
      <c r="Y49" s="66">
        <f>Y31/'解析結果'!$F$16</f>
        <v>0.5681276711521113</v>
      </c>
      <c r="Z49" s="66">
        <f>Z31/'解析結果'!$F$16</f>
        <v>0.17749125355629955</v>
      </c>
      <c r="AA49" s="66">
        <f>AA31/'解析結果'!$F$16</f>
        <v>0.18423078412095542</v>
      </c>
      <c r="AB49" s="66">
        <f>AB31/'解析結果'!$F$16</f>
        <v>0.19064278222993783</v>
      </c>
      <c r="AC49" s="66">
        <f>AC31/'解析結果'!$F$16</f>
        <v>0.1967585596589619</v>
      </c>
      <c r="AD49" s="66">
        <f>AD31/'解析結果'!$F$16</f>
        <v>0.2026043957772111</v>
      </c>
      <c r="AE49" s="66">
        <f>AE31/'解析結果'!$F$16</f>
        <v>0.20820261294606823</v>
      </c>
      <c r="AF49" s="66">
        <f>AF31/'解析結果'!$F$16</f>
        <v>0.21357237325256218</v>
      </c>
      <c r="AG49" s="66">
        <f>AG31/'解析結果'!$F$16</f>
        <v>0.21873027990689226</v>
      </c>
      <c r="AH49" s="66">
        <f>AH31/'解析結果'!$F$16</f>
        <v>0.22369083875435947</v>
      </c>
      <c r="AI49" s="66">
        <f>AI31/'解析結果'!$F$16</f>
        <v>0.22846681769088628</v>
      </c>
      <c r="AJ49" s="66">
        <f>AJ31/'解析結果'!$F$16</f>
        <v>0.23306953028759048</v>
      </c>
      <c r="AK49" s="66">
        <f>AK31/'解析結果'!$F$16</f>
        <v>0.24179445444213726</v>
      </c>
      <c r="AL49" s="66">
        <f>AL31/'解析結果'!$F$16</f>
        <v>0.2499346251395132</v>
      </c>
      <c r="AM49" s="66">
        <f>AM31/'解析結果'!$F$16</f>
        <v>0.1739388085963316</v>
      </c>
      <c r="AN49" s="66">
        <f>AN31/'解析結果'!$F$16</f>
        <v>0.17730857387865953</v>
      </c>
      <c r="AO49" s="66">
        <f>AO31/'解析結果'!$F$16</f>
        <v>0.18051457293315074</v>
      </c>
      <c r="AP49" s="66">
        <f>AP31/'解析結果'!$F$16</f>
        <v>0.18357246164766278</v>
      </c>
      <c r="AQ49" s="66">
        <f>AQ31/'解析結果'!$F$16</f>
        <v>0.18649537970678737</v>
      </c>
      <c r="AR49" s="66">
        <f>AR31/'解析結果'!$F$16</f>
        <v>0.18929448829121592</v>
      </c>
      <c r="AS49" s="66">
        <f>AS31/'解析結果'!$F$16</f>
        <v>0.1919793684444629</v>
      </c>
      <c r="AT49" s="66">
        <f>AT31/'解析結果'!$F$16</f>
        <v>0.19455832177162793</v>
      </c>
      <c r="AU49" s="66">
        <f>AU31/'解析結果'!$F$16</f>
        <v>0.19703860119536157</v>
      </c>
      <c r="AV49" s="66">
        <f>AV31/'解析結果'!$F$16</f>
        <v>0.19942659066362498</v>
      </c>
      <c r="AW49" s="66">
        <f>AW31/'解析結果'!$F$16</f>
        <v>0.20172794696197704</v>
      </c>
      <c r="AX49" s="66">
        <f>AX31/'解析結果'!$F$16</f>
        <v>0.20609040903925044</v>
      </c>
      <c r="AY49" s="66">
        <f>AY31/'解析結果'!$F$16</f>
        <v>0.2101604943879384</v>
      </c>
      <c r="AZ49" s="66">
        <f>AZ31/'解析結果'!$F$16</f>
        <v>0.17074160813236045</v>
      </c>
      <c r="BA49" s="66">
        <f>BA31/'解析結果'!$F$16</f>
        <v>0.17107858466059325</v>
      </c>
      <c r="BB49" s="66">
        <f>BB31/'解析結果'!$F$16</f>
        <v>0.17139918456604236</v>
      </c>
      <c r="BC49" s="66">
        <f>BC31/'解析結果'!$F$16</f>
        <v>0.17170497343749358</v>
      </c>
      <c r="BD49" s="66">
        <f>BD31/'解析結果'!$F$16</f>
        <v>0.17199726524340603</v>
      </c>
      <c r="BE49" s="66">
        <f>BE31/'解析結果'!$F$16</f>
        <v>0.1722771761018489</v>
      </c>
      <c r="BF49" s="66">
        <f>BF31/'解析結果'!$F$16</f>
        <v>0.17254566411717356</v>
      </c>
      <c r="BG49" s="66">
        <f>BG31/'解析結果'!$F$16</f>
        <v>0.1728035594498901</v>
      </c>
      <c r="BH49" s="66">
        <f>BH31/'解析結果'!$F$16</f>
        <v>0.17305158739226345</v>
      </c>
      <c r="BI49" s="66">
        <f>BI31/'解析結果'!$F$16</f>
        <v>0.17329038633908977</v>
      </c>
      <c r="BJ49" s="66">
        <f>BJ31/'解析結果'!$F$16</f>
        <v>0.173520521968925</v>
      </c>
      <c r="BK49" s="66">
        <f>BK31/'解析結果'!$F$16</f>
        <v>0.17395676817665234</v>
      </c>
      <c r="BL49" s="66">
        <f>BL31/'解析結果'!$F$16</f>
        <v>0.17436377671152112</v>
      </c>
    </row>
    <row r="50" spans="13:64" ht="15.75" customHeight="1">
      <c r="M50" s="66">
        <f>M32/'解析結果'!$F$16</f>
        <v>0.16804717687240675</v>
      </c>
      <c r="N50" s="66">
        <f>N32/'解析結果'!$F$16</f>
        <v>0.2017448296956861</v>
      </c>
      <c r="O50" s="66">
        <f>O32/'解析結果'!$F$16</f>
        <v>0.23380482024059812</v>
      </c>
      <c r="P50" s="66">
        <f>P32/'解析結果'!$F$16</f>
        <v>0.26438370738571865</v>
      </c>
      <c r="Q50" s="66">
        <f>Q32/'解析結果'!$F$16</f>
        <v>0.2936128879769645</v>
      </c>
      <c r="R50" s="66">
        <f>R32/'解析結果'!$F$16</f>
        <v>0.32160397382125006</v>
      </c>
      <c r="S50" s="66">
        <f>S32/'解析結果'!$F$16</f>
        <v>0.3484527753537199</v>
      </c>
      <c r="T50" s="66">
        <f>T32/'解析結果'!$F$16</f>
        <v>0.3742423086253703</v>
      </c>
      <c r="U50" s="66">
        <f>U32/'解析結果'!$F$16</f>
        <v>0.3990451028627063</v>
      </c>
      <c r="V50" s="66">
        <f>V32/'解析結果'!$F$16</f>
        <v>0.4229249975453405</v>
      </c>
      <c r="W50" s="66">
        <f>W32/'解析結果'!$F$16</f>
        <v>0.4459385605288613</v>
      </c>
      <c r="X50" s="66">
        <f>X32/'解析結果'!$F$16</f>
        <v>0.48956318130159515</v>
      </c>
      <c r="Y50" s="66">
        <f>Y32/'解析結果'!$F$16</f>
        <v>0.530264034788475</v>
      </c>
      <c r="Z50" s="66">
        <f>Z32/'解析結果'!$F$16</f>
        <v>0.13962761719266317</v>
      </c>
      <c r="AA50" s="66">
        <f>AA32/'解析結果'!$F$16</f>
        <v>0.14636714775731904</v>
      </c>
      <c r="AB50" s="66">
        <f>AB32/'解析結果'!$F$16</f>
        <v>0.15277914586630145</v>
      </c>
      <c r="AC50" s="66">
        <f>AC32/'解析結果'!$F$16</f>
        <v>0.15889492329532554</v>
      </c>
      <c r="AD50" s="66">
        <f>AD32/'解析結果'!$F$16</f>
        <v>0.16474075941357472</v>
      </c>
      <c r="AE50" s="66">
        <f>AE32/'解析結果'!$F$16</f>
        <v>0.17033897658243186</v>
      </c>
      <c r="AF50" s="66">
        <f>AF32/'解析結果'!$F$16</f>
        <v>0.1757087368889258</v>
      </c>
      <c r="AG50" s="66">
        <f>AG32/'解析結果'!$F$16</f>
        <v>0.18086664354325588</v>
      </c>
      <c r="AH50" s="66">
        <f>AH32/'解析結果'!$F$16</f>
        <v>0.1858272023907231</v>
      </c>
      <c r="AI50" s="66">
        <f>AI32/'解析結果'!$F$16</f>
        <v>0.1906031813272499</v>
      </c>
      <c r="AJ50" s="66">
        <f>AJ32/'解析結果'!$F$16</f>
        <v>0.1952058939239541</v>
      </c>
      <c r="AK50" s="66">
        <f>AK32/'解析結果'!$F$16</f>
        <v>0.20393081807850086</v>
      </c>
      <c r="AL50" s="66">
        <f>AL32/'解析結果'!$F$16</f>
        <v>0.21207098877587682</v>
      </c>
      <c r="AM50" s="66">
        <f>AM32/'解析結果'!$F$16</f>
        <v>0.13607517223269522</v>
      </c>
      <c r="AN50" s="66">
        <f>AN32/'解析結果'!$F$16</f>
        <v>0.13944493751502315</v>
      </c>
      <c r="AO50" s="66">
        <f>AO32/'解析結果'!$F$16</f>
        <v>0.14265093656951436</v>
      </c>
      <c r="AP50" s="66">
        <f>AP32/'解析結果'!$F$16</f>
        <v>0.1457088252840264</v>
      </c>
      <c r="AQ50" s="66">
        <f>AQ32/'解析結果'!$F$16</f>
        <v>0.148631743343151</v>
      </c>
      <c r="AR50" s="66">
        <f>AR32/'解析結果'!$F$16</f>
        <v>0.15143085192757955</v>
      </c>
      <c r="AS50" s="66">
        <f>AS32/'解析結果'!$F$16</f>
        <v>0.15411573208082652</v>
      </c>
      <c r="AT50" s="66">
        <f>AT32/'解析結果'!$F$16</f>
        <v>0.15669468540799156</v>
      </c>
      <c r="AU50" s="66">
        <f>AU32/'解析結果'!$F$16</f>
        <v>0.1591749648317252</v>
      </c>
      <c r="AV50" s="66">
        <f>AV32/'解析結果'!$F$16</f>
        <v>0.1615629542999886</v>
      </c>
      <c r="AW50" s="66">
        <f>AW32/'解析結果'!$F$16</f>
        <v>0.16386431059834067</v>
      </c>
      <c r="AX50" s="66">
        <f>AX32/'解析結果'!$F$16</f>
        <v>0.16822677267561406</v>
      </c>
      <c r="AY50" s="66">
        <f>AY32/'解析結果'!$F$16</f>
        <v>0.17229685802430203</v>
      </c>
      <c r="AZ50" s="66">
        <f>AZ32/'解析結果'!$F$16</f>
        <v>0.13287797176872407</v>
      </c>
      <c r="BA50" s="66">
        <f>BA32/'解析結果'!$F$16</f>
        <v>0.13321494829695688</v>
      </c>
      <c r="BB50" s="66">
        <f>BB32/'解析結果'!$F$16</f>
        <v>0.13353554820240598</v>
      </c>
      <c r="BC50" s="66">
        <f>BC32/'解析結果'!$F$16</f>
        <v>0.1338413370738572</v>
      </c>
      <c r="BD50" s="66">
        <f>BD32/'解析結果'!$F$16</f>
        <v>0.13413362887976965</v>
      </c>
      <c r="BE50" s="66">
        <f>BE32/'解析結果'!$F$16</f>
        <v>0.13441353973821252</v>
      </c>
      <c r="BF50" s="66">
        <f>BF32/'解析結果'!$F$16</f>
        <v>0.1346820277535372</v>
      </c>
      <c r="BG50" s="66">
        <f>BG32/'解析結果'!$F$16</f>
        <v>0.13493992308625372</v>
      </c>
      <c r="BH50" s="66">
        <f>BH32/'解析結果'!$F$16</f>
        <v>0.13518795102862707</v>
      </c>
      <c r="BI50" s="66">
        <f>BI32/'解析結果'!$F$16</f>
        <v>0.1354267499754534</v>
      </c>
      <c r="BJ50" s="66">
        <f>BJ32/'解析結果'!$F$16</f>
        <v>0.13565688560528863</v>
      </c>
      <c r="BK50" s="66">
        <f>BK32/'解析結果'!$F$16</f>
        <v>0.13609313181301597</v>
      </c>
      <c r="BL50" s="66">
        <f>BL32/'解析結果'!$F$16</f>
        <v>0.13650014034788474</v>
      </c>
    </row>
    <row r="51" spans="13:64" ht="15.75" customHeight="1">
      <c r="M51" s="66">
        <f>M33/'解析結果'!$F$16</f>
        <v>0.13018354050877037</v>
      </c>
      <c r="N51" s="66">
        <f>N33/'解析結果'!$F$16</f>
        <v>0.16388119333204973</v>
      </c>
      <c r="O51" s="66">
        <f>O33/'解析結果'!$F$16</f>
        <v>0.1959411838769618</v>
      </c>
      <c r="P51" s="66">
        <f>P33/'解析結果'!$F$16</f>
        <v>0.22652007102208227</v>
      </c>
      <c r="Q51" s="66">
        <f>Q33/'解析結果'!$F$16</f>
        <v>0.2557492516133281</v>
      </c>
      <c r="R51" s="66">
        <f>R33/'解析結果'!$F$16</f>
        <v>0.28374033745761373</v>
      </c>
      <c r="S51" s="66">
        <f>S33/'解析結果'!$F$16</f>
        <v>0.31058913899008356</v>
      </c>
      <c r="T51" s="66">
        <f>T33/'解析結果'!$F$16</f>
        <v>0.3363786722617339</v>
      </c>
      <c r="U51" s="66">
        <f>U33/'解析結果'!$F$16</f>
        <v>0.36118146649906996</v>
      </c>
      <c r="V51" s="66">
        <f>V33/'解析結果'!$F$16</f>
        <v>0.3850613611817042</v>
      </c>
      <c r="W51" s="66">
        <f>W33/'解析結果'!$F$16</f>
        <v>0.40807492416522495</v>
      </c>
      <c r="X51" s="66">
        <f>X33/'解析結果'!$F$16</f>
        <v>0.4516995449379588</v>
      </c>
      <c r="Y51" s="66">
        <f>Y33/'解析結果'!$F$16</f>
        <v>0.4924003984248386</v>
      </c>
      <c r="Z51" s="66">
        <f>Z33/'解析結果'!$F$16</f>
        <v>0.10176398082902682</v>
      </c>
      <c r="AA51" s="66">
        <f>AA33/'解析結果'!$F$16</f>
        <v>0.1085035113936827</v>
      </c>
      <c r="AB51" s="66">
        <f>AB33/'解析結果'!$F$16</f>
        <v>0.1149155095026651</v>
      </c>
      <c r="AC51" s="66">
        <f>AC33/'解析結果'!$F$16</f>
        <v>0.12103128693168919</v>
      </c>
      <c r="AD51" s="66">
        <f>AD33/'解析結果'!$F$16</f>
        <v>0.12687712304993837</v>
      </c>
      <c r="AE51" s="66">
        <f>AE33/'解析結果'!$F$16</f>
        <v>0.13247534021879548</v>
      </c>
      <c r="AF51" s="66">
        <f>AF33/'解析結果'!$F$16</f>
        <v>0.13784510052528945</v>
      </c>
      <c r="AG51" s="66">
        <f>AG33/'解析結果'!$F$16</f>
        <v>0.14300300717961953</v>
      </c>
      <c r="AH51" s="66">
        <f>AH33/'解析結果'!$F$16</f>
        <v>0.1479635660270867</v>
      </c>
      <c r="AI51" s="66">
        <f>AI33/'解析結果'!$F$16</f>
        <v>0.15273954496361358</v>
      </c>
      <c r="AJ51" s="66">
        <f>AJ33/'解析結果'!$F$16</f>
        <v>0.15734225756031772</v>
      </c>
      <c r="AK51" s="66">
        <f>AK33/'解析結果'!$F$16</f>
        <v>0.1660671817148645</v>
      </c>
      <c r="AL51" s="66">
        <f>AL33/'解析結果'!$F$16</f>
        <v>0.17420735241224045</v>
      </c>
      <c r="AM51" s="66">
        <f>AM33/'解析結果'!$F$16</f>
        <v>0.09821153586905887</v>
      </c>
      <c r="AN51" s="66">
        <f>AN33/'解析結果'!$F$16</f>
        <v>0.1015813011513868</v>
      </c>
      <c r="AO51" s="66">
        <f>AO33/'解析結果'!$F$16</f>
        <v>0.10478730020587801</v>
      </c>
      <c r="AP51" s="66">
        <f>AP33/'解析結果'!$F$16</f>
        <v>0.10784518892039005</v>
      </c>
      <c r="AQ51" s="66">
        <f>AQ33/'解析結果'!$F$16</f>
        <v>0.11076810697951464</v>
      </c>
      <c r="AR51" s="66">
        <f>AR33/'解析結果'!$F$16</f>
        <v>0.1135672155639432</v>
      </c>
      <c r="AS51" s="66">
        <f>AS33/'解析結果'!$F$16</f>
        <v>0.1162520957171902</v>
      </c>
      <c r="AT51" s="66">
        <f>AT33/'解析結果'!$F$16</f>
        <v>0.11883104904435524</v>
      </c>
      <c r="AU51" s="66">
        <f>AU33/'解析結果'!$F$16</f>
        <v>0.12131132846808884</v>
      </c>
      <c r="AV51" s="66">
        <f>AV33/'解析結果'!$F$16</f>
        <v>0.12369931793635225</v>
      </c>
      <c r="AW51" s="66">
        <f>AW33/'解析結果'!$F$16</f>
        <v>0.12600067423470432</v>
      </c>
      <c r="AX51" s="66">
        <f>AX33/'解析結果'!$F$16</f>
        <v>0.1303631363119777</v>
      </c>
      <c r="AY51" s="66">
        <f>AY33/'解析結果'!$F$16</f>
        <v>0.13443322166066568</v>
      </c>
      <c r="AZ51" s="66">
        <f>AZ33/'解析結果'!$F$16</f>
        <v>0.09501433540508772</v>
      </c>
      <c r="BA51" s="66">
        <f>BA33/'解析結果'!$F$16</f>
        <v>0.09535131193332051</v>
      </c>
      <c r="BB51" s="66">
        <f>BB33/'解析結果'!$F$16</f>
        <v>0.09567191183876964</v>
      </c>
      <c r="BC51" s="66">
        <f>BC33/'解析結果'!$F$16</f>
        <v>0.09597770071022083</v>
      </c>
      <c r="BD51" s="66">
        <f>BD33/'解析結果'!$F$16</f>
        <v>0.09626999251613329</v>
      </c>
      <c r="BE51" s="66">
        <f>BE33/'解析結果'!$F$16</f>
        <v>0.09654990337457615</v>
      </c>
      <c r="BF51" s="66">
        <f>BF33/'解析結果'!$F$16</f>
        <v>0.09681839138990085</v>
      </c>
      <c r="BG51" s="66">
        <f>BG33/'解析結果'!$F$16</f>
        <v>0.09707628672261735</v>
      </c>
      <c r="BH51" s="66">
        <f>BH33/'解析結果'!$F$16</f>
        <v>0.09732431466499072</v>
      </c>
      <c r="BI51" s="66">
        <f>BI33/'解析結果'!$F$16</f>
        <v>0.09756311361181706</v>
      </c>
      <c r="BJ51" s="66">
        <f>BJ33/'解析結果'!$F$16</f>
        <v>0.09779324924165227</v>
      </c>
      <c r="BK51" s="66">
        <f>BK33/'解析結果'!$F$16</f>
        <v>0.0982294954493796</v>
      </c>
      <c r="BL51" s="66">
        <f>BL33/'解析結果'!$F$16</f>
        <v>0.09863650398424839</v>
      </c>
    </row>
    <row r="52" spans="13:64" ht="15.75" customHeight="1">
      <c r="M52" s="66">
        <f>M34/'解析結果'!$F$16</f>
        <v>0.09231990414513402</v>
      </c>
      <c r="N52" s="66">
        <f>N34/'解析結果'!$F$16</f>
        <v>0.12601755696841335</v>
      </c>
      <c r="O52" s="66">
        <f>O34/'解析結果'!$F$16</f>
        <v>0.15807754751332542</v>
      </c>
      <c r="P52" s="66">
        <f>P34/'解析結果'!$F$16</f>
        <v>0.1886564346584459</v>
      </c>
      <c r="Q52" s="66">
        <f>Q34/'解析結果'!$F$16</f>
        <v>0.21788561524969177</v>
      </c>
      <c r="R52" s="66">
        <f>R34/'解析結果'!$F$16</f>
        <v>0.24587670109397738</v>
      </c>
      <c r="S52" s="66">
        <f>S34/'解析結果'!$F$16</f>
        <v>0.2727255026264472</v>
      </c>
      <c r="T52" s="66">
        <f>T34/'解析結果'!$F$16</f>
        <v>0.2985150358980975</v>
      </c>
      <c r="U52" s="66">
        <f>U34/'解析結果'!$F$16</f>
        <v>0.3233178301354336</v>
      </c>
      <c r="V52" s="66">
        <f>V34/'解析結果'!$F$16</f>
        <v>0.3471977248180678</v>
      </c>
      <c r="W52" s="66">
        <f>W34/'解析結果'!$F$16</f>
        <v>0.3702112878015886</v>
      </c>
      <c r="X52" s="66">
        <f>X34/'解析結果'!$F$16</f>
        <v>0.4138359085743224</v>
      </c>
      <c r="Y52" s="66">
        <f>Y34/'解析結果'!$F$16</f>
        <v>0.4545367620612022</v>
      </c>
      <c r="Z52" s="66">
        <f>Z34/'解析結果'!$F$16</f>
        <v>0.06390034446539045</v>
      </c>
      <c r="AA52" s="66">
        <f>AA34/'解析結果'!$F$16</f>
        <v>0.07063987503004632</v>
      </c>
      <c r="AB52" s="66">
        <f>AB34/'解析結果'!$F$16</f>
        <v>0.07705187313902873</v>
      </c>
      <c r="AC52" s="66">
        <f>AC34/'解析結果'!$F$16</f>
        <v>0.08316765056805282</v>
      </c>
      <c r="AD52" s="66">
        <f>AD34/'解析結果'!$F$16</f>
        <v>0.08901348668630199</v>
      </c>
      <c r="AE52" s="66">
        <f>AE34/'解析結果'!$F$16</f>
        <v>0.09461170385515913</v>
      </c>
      <c r="AF52" s="66">
        <f>AF34/'解析結果'!$F$16</f>
        <v>0.09998146416165307</v>
      </c>
      <c r="AG52" s="66">
        <f>AG34/'解析結果'!$F$16</f>
        <v>0.10513937081598314</v>
      </c>
      <c r="AH52" s="66">
        <f>AH34/'解析結果'!$F$16</f>
        <v>0.11009992966345036</v>
      </c>
      <c r="AI52" s="66">
        <f>AI34/'解析結果'!$F$16</f>
        <v>0.1148759085999772</v>
      </c>
      <c r="AJ52" s="66">
        <f>AJ34/'解析結果'!$F$16</f>
        <v>0.11947862119668136</v>
      </c>
      <c r="AK52" s="66">
        <f>AK34/'解析結果'!$F$16</f>
        <v>0.12820354535122813</v>
      </c>
      <c r="AL52" s="66">
        <f>AL34/'解析結果'!$F$16</f>
        <v>0.1363437160486041</v>
      </c>
      <c r="AM52" s="66">
        <f>AM34/'解析結果'!$F$16</f>
        <v>0.06034789950542249</v>
      </c>
      <c r="AN52" s="66">
        <f>AN34/'解析結果'!$F$16</f>
        <v>0.06371766478775043</v>
      </c>
      <c r="AO52" s="66">
        <f>AO34/'解析結果'!$F$16</f>
        <v>0.06692366384224163</v>
      </c>
      <c r="AP52" s="66">
        <f>AP34/'解析結果'!$F$16</f>
        <v>0.06998155255675369</v>
      </c>
      <c r="AQ52" s="66">
        <f>AQ34/'解析結果'!$F$16</f>
        <v>0.07290447061587826</v>
      </c>
      <c r="AR52" s="66">
        <f>AR34/'解析結果'!$F$16</f>
        <v>0.07570357920030683</v>
      </c>
      <c r="AS52" s="66">
        <f>AS34/'解析結果'!$F$16</f>
        <v>0.07838845935355382</v>
      </c>
      <c r="AT52" s="66">
        <f>AT34/'解析結果'!$F$16</f>
        <v>0.08096741268071886</v>
      </c>
      <c r="AU52" s="66">
        <f>AU34/'解析結果'!$F$16</f>
        <v>0.08344769210445246</v>
      </c>
      <c r="AV52" s="66">
        <f>AV34/'解析結果'!$F$16</f>
        <v>0.08583568157271587</v>
      </c>
      <c r="AW52" s="66">
        <f>AW34/'解析結果'!$F$16</f>
        <v>0.08813703787106796</v>
      </c>
      <c r="AX52" s="66">
        <f>AX34/'解析結果'!$F$16</f>
        <v>0.09249949994834133</v>
      </c>
      <c r="AY52" s="66">
        <f>AY34/'解析結果'!$F$16</f>
        <v>0.09656958529702932</v>
      </c>
      <c r="AZ52" s="66">
        <f>AZ34/'解析結果'!$F$16</f>
        <v>0.05715069904145134</v>
      </c>
      <c r="BA52" s="66">
        <f>BA34/'解析結果'!$F$16</f>
        <v>0.057487675569684135</v>
      </c>
      <c r="BB52" s="66">
        <f>BB34/'解析結果'!$F$16</f>
        <v>0.05780827547513326</v>
      </c>
      <c r="BC52" s="66">
        <f>BC34/'解析結果'!$F$16</f>
        <v>0.05811406434658446</v>
      </c>
      <c r="BD52" s="66">
        <f>BD34/'解析結果'!$F$16</f>
        <v>0.058406356152496924</v>
      </c>
      <c r="BE52" s="66">
        <f>BE34/'解析結果'!$F$16</f>
        <v>0.058686267010939784</v>
      </c>
      <c r="BF52" s="66">
        <f>BF34/'解析結果'!$F$16</f>
        <v>0.058954755026264474</v>
      </c>
      <c r="BG52" s="66">
        <f>BG34/'解析結果'!$F$16</f>
        <v>0.05921265035898098</v>
      </c>
      <c r="BH52" s="66">
        <f>BH34/'解析結果'!$F$16</f>
        <v>0.05946067830135434</v>
      </c>
      <c r="BI52" s="66">
        <f>BI34/'解析結果'!$F$16</f>
        <v>0.05969947724818068</v>
      </c>
      <c r="BJ52" s="66">
        <f>BJ34/'解析結果'!$F$16</f>
        <v>0.05992961287801589</v>
      </c>
      <c r="BK52" s="66">
        <f>BK34/'解析結果'!$F$16</f>
        <v>0.06036585908574322</v>
      </c>
      <c r="BL52" s="66">
        <f>BL34/'解析結果'!$F$16</f>
        <v>0.06077286762061203</v>
      </c>
    </row>
    <row r="53" spans="13:64" ht="15.75" customHeight="1">
      <c r="M53" s="66">
        <f>M35/'解析結果'!$F$16</f>
        <v>0.054456267781497654</v>
      </c>
      <c r="N53" s="66">
        <f>N35/'解析結果'!$F$16</f>
        <v>0.088153920604777</v>
      </c>
      <c r="O53" s="66">
        <f>O35/'解析結果'!$F$16</f>
        <v>0.12021391114968907</v>
      </c>
      <c r="P53" s="66">
        <f>P35/'解析結果'!$F$16</f>
        <v>0.15079279829480954</v>
      </c>
      <c r="Q53" s="66">
        <f>Q35/'解析結果'!$F$16</f>
        <v>0.18002197888605542</v>
      </c>
      <c r="R53" s="66">
        <f>R35/'解析結果'!$F$16</f>
        <v>0.208013064730341</v>
      </c>
      <c r="S53" s="66">
        <f>S35/'解析結果'!$F$16</f>
        <v>0.2348618662628108</v>
      </c>
      <c r="T53" s="66">
        <f>T35/'解析結果'!$F$16</f>
        <v>0.26065139953446115</v>
      </c>
      <c r="U53" s="66">
        <f>U35/'解析結果'!$F$16</f>
        <v>0.2854541937717972</v>
      </c>
      <c r="V53" s="66">
        <f>V35/'解析結果'!$F$16</f>
        <v>0.30933408845443144</v>
      </c>
      <c r="W53" s="66">
        <f>W35/'解析結果'!$F$16</f>
        <v>0.3323476514379522</v>
      </c>
      <c r="X53" s="66">
        <f>X35/'解析結果'!$F$16</f>
        <v>0.375972272210686</v>
      </c>
      <c r="Y53" s="66">
        <f>Y35/'解析結果'!$F$16</f>
        <v>0.4166731256975658</v>
      </c>
      <c r="Z53" s="66">
        <f>Z35/'解析結果'!$F$16</f>
        <v>0.026036708101754076</v>
      </c>
      <c r="AA53" s="66">
        <f>AA35/'解析結果'!$F$16</f>
        <v>0.03277623866640995</v>
      </c>
      <c r="AB53" s="66">
        <f>AB35/'解析結果'!$F$16</f>
        <v>0.039188236775392356</v>
      </c>
      <c r="AC53" s="66">
        <f>AC35/'解析結果'!$F$16</f>
        <v>0.04530401420441645</v>
      </c>
      <c r="AD53" s="66">
        <f>AD35/'解析結果'!$F$16</f>
        <v>0.05114985032266563</v>
      </c>
      <c r="AE53" s="66">
        <f>AE35/'解析結果'!$F$16</f>
        <v>0.05674806749152275</v>
      </c>
      <c r="AF53" s="66">
        <f>AF35/'解析結果'!$F$16</f>
        <v>0.062117827798016716</v>
      </c>
      <c r="AG53" s="66">
        <f>AG35/'解析結果'!$F$16</f>
        <v>0.06727573445234679</v>
      </c>
      <c r="AH53" s="66">
        <f>AH35/'解析結果'!$F$16</f>
        <v>0.07223629329981399</v>
      </c>
      <c r="AI53" s="66">
        <f>AI35/'解析結果'!$F$16</f>
        <v>0.07701227223634083</v>
      </c>
      <c r="AJ53" s="66">
        <f>AJ35/'解析結果'!$F$16</f>
        <v>0.08161498483304498</v>
      </c>
      <c r="AK53" s="66">
        <f>AK35/'解析結果'!$F$16</f>
        <v>0.09033990898759177</v>
      </c>
      <c r="AL53" s="66">
        <f>AL35/'解析結果'!$F$16</f>
        <v>0.09848007968496772</v>
      </c>
      <c r="AM53" s="66">
        <f>AM35/'解析結果'!$F$16</f>
        <v>0.022484263141786132</v>
      </c>
      <c r="AN53" s="66">
        <f>AN35/'解析結果'!$F$16</f>
        <v>0.025854028424114064</v>
      </c>
      <c r="AO53" s="66">
        <f>AO35/'解析結果'!$F$16</f>
        <v>0.029060027478605276</v>
      </c>
      <c r="AP53" s="66">
        <f>AP35/'解析結果'!$F$16</f>
        <v>0.032117916193117324</v>
      </c>
      <c r="AQ53" s="66">
        <f>AQ35/'解析結果'!$F$16</f>
        <v>0.0350408342522419</v>
      </c>
      <c r="AR53" s="66">
        <f>AR35/'解析結果'!$F$16</f>
        <v>0.03783994283667047</v>
      </c>
      <c r="AS53" s="66">
        <f>AS35/'解析結果'!$F$16</f>
        <v>0.04052482298991744</v>
      </c>
      <c r="AT53" s="66">
        <f>AT35/'解析結果'!$F$16</f>
        <v>0.04310377631708248</v>
      </c>
      <c r="AU53" s="66">
        <f>AU35/'解析結果'!$F$16</f>
        <v>0.045584055740816094</v>
      </c>
      <c r="AV53" s="66">
        <f>AV35/'解析結果'!$F$16</f>
        <v>0.04797204520907951</v>
      </c>
      <c r="AW53" s="66">
        <f>AW35/'解析結果'!$F$16</f>
        <v>0.050273401507431585</v>
      </c>
      <c r="AX53" s="66">
        <f>AX35/'解析結果'!$F$16</f>
        <v>0.05463586358470497</v>
      </c>
      <c r="AY53" s="66">
        <f>AY35/'解析結果'!$F$16</f>
        <v>0.058705948933392954</v>
      </c>
      <c r="AZ53" s="66">
        <f>AZ35/'解析結果'!$F$16</f>
        <v>0.01928706267781498</v>
      </c>
      <c r="BA53" s="66">
        <f>BA35/'解析結果'!$F$16</f>
        <v>0.019624039206047772</v>
      </c>
      <c r="BB53" s="66">
        <f>BB35/'解析結果'!$F$16</f>
        <v>0.01994463911149689</v>
      </c>
      <c r="BC53" s="66">
        <f>BC35/'解析結果'!$F$16</f>
        <v>0.0202504279829481</v>
      </c>
      <c r="BD53" s="66">
        <f>BD35/'解析結果'!$F$16</f>
        <v>0.020542719788860554</v>
      </c>
      <c r="BE53" s="66">
        <f>BE35/'解析結果'!$F$16</f>
        <v>0.02082263064730341</v>
      </c>
      <c r="BF53" s="66">
        <f>BF35/'解析結果'!$F$16</f>
        <v>0.02109111866262811</v>
      </c>
      <c r="BG53" s="66">
        <f>BG35/'解析結果'!$F$16</f>
        <v>0.021349013995344612</v>
      </c>
      <c r="BH53" s="66">
        <f>BH35/'解析結果'!$F$16</f>
        <v>0.021597041937717974</v>
      </c>
      <c r="BI53" s="66">
        <f>BI35/'解析結果'!$F$16</f>
        <v>0.021835840884544315</v>
      </c>
      <c r="BJ53" s="66">
        <f>BJ35/'解析結果'!$F$16</f>
        <v>0.022065976514379526</v>
      </c>
      <c r="BK53" s="66">
        <f>BK35/'解析結果'!$F$16</f>
        <v>0.022502222722106863</v>
      </c>
      <c r="BL53" s="66">
        <f>BL35/'解析結果'!$F$16</f>
        <v>0.02290923125697566</v>
      </c>
    </row>
    <row r="54" spans="13:64" ht="15.75" customHeight="1">
      <c r="M54" s="66">
        <f>M36/'解析結果'!$F$16</f>
        <v>0.02661535869058856</v>
      </c>
      <c r="N54" s="66">
        <f>N36/'解析結果'!$F$16</f>
        <v>0.060313011513867906</v>
      </c>
      <c r="O54" s="66">
        <f>O36/'解析結果'!$F$16</f>
        <v>0.09237300205877998</v>
      </c>
      <c r="P54" s="66">
        <f>P36/'解析結果'!$F$16</f>
        <v>0.12295188920390043</v>
      </c>
      <c r="Q54" s="66">
        <f>Q36/'解析結果'!$F$16</f>
        <v>0.1521810697951463</v>
      </c>
      <c r="R54" s="66">
        <f>R36/'解析結果'!$F$16</f>
        <v>0.18017215563943192</v>
      </c>
      <c r="S54" s="66">
        <f>S36/'解析結果'!$F$16</f>
        <v>0.2070209571719017</v>
      </c>
      <c r="T54" s="66">
        <f>T36/'解析結果'!$F$16</f>
        <v>0.23281049044355207</v>
      </c>
      <c r="U54" s="66">
        <f>U36/'解析結果'!$F$16</f>
        <v>0.2576132846808882</v>
      </c>
      <c r="V54" s="66">
        <f>V36/'解析結果'!$F$16</f>
        <v>0.28149317936352236</v>
      </c>
      <c r="W54" s="66">
        <f>W36/'解析結果'!$F$16</f>
        <v>0.30450674234704317</v>
      </c>
      <c r="X54" s="66">
        <f>X36/'解析結果'!$F$16</f>
        <v>0.34813136311977694</v>
      </c>
      <c r="Y54" s="66">
        <f>Y36/'解析結果'!$F$16</f>
        <v>0.3888322166066568</v>
      </c>
      <c r="Z54" s="66">
        <f>Z36/'解析結果'!$F$16</f>
        <v>-0.0018042009891550135</v>
      </c>
      <c r="AA54" s="66">
        <f>AA36/'解析結果'!$F$16</f>
        <v>0.004935329575500856</v>
      </c>
      <c r="AB54" s="66">
        <f>AB36/'解析結果'!$F$16</f>
        <v>0.01134732768448327</v>
      </c>
      <c r="AC54" s="66">
        <f>AC36/'解析結果'!$F$16</f>
        <v>0.017463105113507363</v>
      </c>
      <c r="AD54" s="66">
        <f>AD36/'解析結果'!$F$16</f>
        <v>0.023308941231756534</v>
      </c>
      <c r="AE54" s="66">
        <f>AE36/'解析結果'!$F$16</f>
        <v>0.028907158400613656</v>
      </c>
      <c r="AF54" s="66">
        <f>AF36/'解析結果'!$F$16</f>
        <v>0.03427691870710761</v>
      </c>
      <c r="AG54" s="66">
        <f>AG36/'解析結果'!$F$16</f>
        <v>0.039434825361437685</v>
      </c>
      <c r="AH54" s="66">
        <f>AH36/'解析結果'!$F$16</f>
        <v>0.0443953842089049</v>
      </c>
      <c r="AI54" s="66">
        <f>AI36/'解析結果'!$F$16</f>
        <v>0.04917136314543174</v>
      </c>
      <c r="AJ54" s="66">
        <f>AJ36/'解析結果'!$F$16</f>
        <v>0.0537740757421359</v>
      </c>
      <c r="AK54" s="66">
        <f>AK36/'解析結果'!$F$16</f>
        <v>0.062498999896682665</v>
      </c>
      <c r="AL54" s="66">
        <f>AL36/'解析結果'!$F$16</f>
        <v>0.07063917059405862</v>
      </c>
      <c r="AM54" s="66">
        <f>AM36/'解析結果'!$F$16</f>
        <v>-0.005356645949122961</v>
      </c>
      <c r="AN54" s="66">
        <f>AN36/'解析結果'!$F$16</f>
        <v>-0.001986880666795026</v>
      </c>
      <c r="AO54" s="66">
        <f>AO36/'解析結果'!$F$16</f>
        <v>0.001219118387696181</v>
      </c>
      <c r="AP54" s="66">
        <f>AP36/'解析結果'!$F$16</f>
        <v>0.004277007102208227</v>
      </c>
      <c r="AQ54" s="66">
        <f>AQ36/'解析結果'!$F$16</f>
        <v>0.007199925161332814</v>
      </c>
      <c r="AR54" s="66">
        <f>AR36/'解析結果'!$F$16</f>
        <v>0.009999033745761375</v>
      </c>
      <c r="AS54" s="66">
        <f>AS36/'解析結果'!$F$16</f>
        <v>0.012683913899008354</v>
      </c>
      <c r="AT54" s="66">
        <f>AT36/'解析結果'!$F$16</f>
        <v>0.01526286722617339</v>
      </c>
      <c r="AU54" s="66">
        <f>AU36/'解析結果'!$F$16</f>
        <v>0.017743146649906998</v>
      </c>
      <c r="AV54" s="66">
        <f>AV36/'解析結果'!$F$16</f>
        <v>0.02013113611817042</v>
      </c>
      <c r="AW54" s="66">
        <f>AW36/'解析結果'!$F$16</f>
        <v>0.022432492416522495</v>
      </c>
      <c r="AX54" s="66">
        <f>AX36/'解析結果'!$F$16</f>
        <v>0.026794954493795882</v>
      </c>
      <c r="AY54" s="66">
        <f>AY36/'解析結果'!$F$16</f>
        <v>0.030865039842483864</v>
      </c>
      <c r="AZ54" s="66">
        <f>AZ36/'解析結果'!$F$16</f>
        <v>-0.008553846413094113</v>
      </c>
      <c r="BA54" s="66">
        <f>BA36/'解析結果'!$F$16</f>
        <v>-0.00821686988486132</v>
      </c>
      <c r="BB54" s="66">
        <f>BB36/'解析結果'!$F$16</f>
        <v>-0.007896269979412198</v>
      </c>
      <c r="BC54" s="66">
        <f>BC36/'解析結果'!$F$16</f>
        <v>-0.007590481107960995</v>
      </c>
      <c r="BD54" s="66">
        <f>BD36/'解析結果'!$F$16</f>
        <v>-0.0072981893020485356</v>
      </c>
      <c r="BE54" s="66">
        <f>BE36/'解析結果'!$F$16</f>
        <v>-0.00701827844360568</v>
      </c>
      <c r="BF54" s="66">
        <f>BF36/'解析結果'!$F$16</f>
        <v>-0.006749790428280981</v>
      </c>
      <c r="BG54" s="66">
        <f>BG36/'解析結果'!$F$16</f>
        <v>-0.0064918950955644775</v>
      </c>
      <c r="BH54" s="66">
        <f>BH36/'解析結果'!$F$16</f>
        <v>-0.006243867153191118</v>
      </c>
      <c r="BI54" s="66">
        <f>BI36/'解析結果'!$F$16</f>
        <v>-0.006005068206364776</v>
      </c>
      <c r="BJ54" s="66">
        <f>BJ36/'解析結果'!$F$16</f>
        <v>-0.005774932576529568</v>
      </c>
      <c r="BK54" s="66">
        <f>BK36/'解析結果'!$F$16</f>
        <v>-0.00533868636880223</v>
      </c>
      <c r="BL54" s="66">
        <f>BL36/'解析結果'!$F$16</f>
        <v>-0.004931677833933432</v>
      </c>
    </row>
    <row r="55" spans="13:64" ht="15.75" customHeight="1">
      <c r="M55" s="66">
        <f>M37/'解析結果'!$F$16</f>
        <v>0.008797176872406744</v>
      </c>
      <c r="N55" s="66">
        <f>N37/'解析結果'!$F$16</f>
        <v>0.0424948296956861</v>
      </c>
      <c r="O55" s="66">
        <f>O37/'解析結果'!$F$16</f>
        <v>0.07455482024059816</v>
      </c>
      <c r="P55" s="66">
        <f>P37/'解析結果'!$F$16</f>
        <v>0.10513370738571862</v>
      </c>
      <c r="Q55" s="66">
        <f>Q37/'解析結果'!$F$16</f>
        <v>0.1343628879769645</v>
      </c>
      <c r="R55" s="66">
        <f>R37/'解析結果'!$F$16</f>
        <v>0.1623539738212501</v>
      </c>
      <c r="S55" s="66">
        <f>S37/'解析結果'!$F$16</f>
        <v>0.18920277535371988</v>
      </c>
      <c r="T55" s="66">
        <f>T37/'解析結果'!$F$16</f>
        <v>0.21499230862537022</v>
      </c>
      <c r="U55" s="66">
        <f>U37/'解析結果'!$F$16</f>
        <v>0.23979510286270633</v>
      </c>
      <c r="V55" s="66">
        <f>V37/'解析結果'!$F$16</f>
        <v>0.2636749975453406</v>
      </c>
      <c r="W55" s="66">
        <f>W37/'解析結果'!$F$16</f>
        <v>0.2866885605288613</v>
      </c>
      <c r="X55" s="66">
        <f>X37/'解析結果'!$F$16</f>
        <v>0.33031318130159515</v>
      </c>
      <c r="Y55" s="66">
        <f>Y37/'解析結果'!$F$16</f>
        <v>0.37101403478847494</v>
      </c>
      <c r="Z55" s="66">
        <f>Z37/'解析結果'!$F$16</f>
        <v>-0.01962238280733683</v>
      </c>
      <c r="AA55" s="66">
        <f>AA37/'解析結果'!$F$16</f>
        <v>-0.01288285224268096</v>
      </c>
      <c r="AB55" s="66">
        <f>AB37/'解析結果'!$F$16</f>
        <v>-0.006470854133698546</v>
      </c>
      <c r="AC55" s="66">
        <f>AC37/'解析結果'!$F$16</f>
        <v>-0.0003550767046744541</v>
      </c>
      <c r="AD55" s="66">
        <f>AD37/'解析結果'!$F$16</f>
        <v>0.005490759413574719</v>
      </c>
      <c r="AE55" s="66">
        <f>AE37/'解析結果'!$F$16</f>
        <v>0.011088976582431844</v>
      </c>
      <c r="AF55" s="66">
        <f>AF37/'解析結果'!$F$16</f>
        <v>0.0164587368889258</v>
      </c>
      <c r="AG55" s="66">
        <f>AG37/'解析結果'!$F$16</f>
        <v>0.021616643543255872</v>
      </c>
      <c r="AH55" s="66">
        <f>AH37/'解析結果'!$F$16</f>
        <v>0.026577202390723087</v>
      </c>
      <c r="AI55" s="66">
        <f>AI37/'解析結果'!$F$16</f>
        <v>0.03135318132724993</v>
      </c>
      <c r="AJ55" s="66">
        <f>AJ37/'解析結果'!$F$16</f>
        <v>0.03595589392395409</v>
      </c>
      <c r="AK55" s="66">
        <f>AK37/'解析結果'!$F$16</f>
        <v>0.044680818078500856</v>
      </c>
      <c r="AL55" s="66">
        <f>AL37/'解析結果'!$F$16</f>
        <v>0.05282098877587681</v>
      </c>
      <c r="AM55" s="66">
        <f>AM37/'解析結果'!$F$16</f>
        <v>-0.023174827767304777</v>
      </c>
      <c r="AN55" s="66">
        <f>AN37/'解析結果'!$F$16</f>
        <v>-0.01980506248497684</v>
      </c>
      <c r="AO55" s="66">
        <f>AO37/'解析結果'!$F$16</f>
        <v>-0.016599063430485637</v>
      </c>
      <c r="AP55" s="66">
        <f>AP37/'解析結果'!$F$16</f>
        <v>-0.013541174715973589</v>
      </c>
      <c r="AQ55" s="66">
        <f>AQ37/'解析結果'!$F$16</f>
        <v>-0.010618256656849002</v>
      </c>
      <c r="AR55" s="66">
        <f>AR37/'解析結果'!$F$16</f>
        <v>-0.007819148072420441</v>
      </c>
      <c r="AS55" s="66">
        <f>AS37/'解析結果'!$F$16</f>
        <v>-0.005134267919173463</v>
      </c>
      <c r="AT55" s="66">
        <f>AT37/'解析結果'!$F$16</f>
        <v>-0.0025553145920084253</v>
      </c>
      <c r="AU55" s="66">
        <f>AU37/'解析結果'!$F$16</f>
        <v>-7.503516827481939E-05</v>
      </c>
      <c r="AV55" s="66">
        <f>AV37/'解析結果'!$F$16</f>
        <v>0.002312954299988601</v>
      </c>
      <c r="AW55" s="66">
        <f>AW37/'解析結果'!$F$16</f>
        <v>0.004614310598340681</v>
      </c>
      <c r="AX55" s="66">
        <f>AX37/'解析結果'!$F$16</f>
        <v>0.008976772675614066</v>
      </c>
      <c r="AY55" s="66">
        <f>AY37/'解析結果'!$F$16</f>
        <v>0.013046858024302044</v>
      </c>
      <c r="AZ55" s="66">
        <f>AZ37/'解析結果'!$F$16</f>
        <v>-0.026372028231275928</v>
      </c>
      <c r="BA55" s="66">
        <f>BA37/'解析結果'!$F$16</f>
        <v>-0.026035051703043138</v>
      </c>
      <c r="BB55" s="66">
        <f>BB37/'解析結果'!$F$16</f>
        <v>-0.025714451797594014</v>
      </c>
      <c r="BC55" s="66">
        <f>BC37/'解析結果'!$F$16</f>
        <v>-0.02540866292614281</v>
      </c>
      <c r="BD55" s="66">
        <f>BD37/'解析結果'!$F$16</f>
        <v>-0.025116371120230352</v>
      </c>
      <c r="BE55" s="66">
        <f>BE37/'解析結果'!$F$16</f>
        <v>-0.024836460261787496</v>
      </c>
      <c r="BF55" s="66">
        <f>BF37/'解析結果'!$F$16</f>
        <v>-0.0245679722464628</v>
      </c>
      <c r="BG55" s="66">
        <f>BG37/'解析結果'!$F$16</f>
        <v>-0.024310076913746297</v>
      </c>
      <c r="BH55" s="66">
        <f>BH37/'解析結果'!$F$16</f>
        <v>-0.024062048971372933</v>
      </c>
      <c r="BI55" s="66">
        <f>BI37/'解析結果'!$F$16</f>
        <v>-0.02382325002454659</v>
      </c>
      <c r="BJ55" s="66">
        <f>BJ37/'解析結果'!$F$16</f>
        <v>-0.023593114394711383</v>
      </c>
      <c r="BK55" s="66">
        <f>BK37/'解析結果'!$F$16</f>
        <v>-0.023156868186984047</v>
      </c>
      <c r="BL55" s="66">
        <f>BL37/'解析結果'!$F$16</f>
        <v>-0.022749859652115248</v>
      </c>
    </row>
    <row r="56" spans="13:64" ht="15.75" customHeight="1">
      <c r="M56" s="66">
        <f>M38/'解析結果'!$F$16</f>
        <v>-0.009021004945775074</v>
      </c>
      <c r="N56" s="66">
        <f>N38/'解析結果'!$F$16</f>
        <v>0.024676647877504274</v>
      </c>
      <c r="O56" s="66">
        <f>O38/'解析結果'!$F$16</f>
        <v>0.05673663842241634</v>
      </c>
      <c r="P56" s="66">
        <f>P38/'解析結果'!$F$16</f>
        <v>0.0873155255675368</v>
      </c>
      <c r="Q56" s="66">
        <f>Q38/'解析結果'!$F$16</f>
        <v>0.1165447061587827</v>
      </c>
      <c r="R56" s="66">
        <f>R38/'解析結果'!$F$16</f>
        <v>0.1445357920030683</v>
      </c>
      <c r="S56" s="66">
        <f>S38/'解析結果'!$F$16</f>
        <v>0.17138459353553806</v>
      </c>
      <c r="T56" s="66">
        <f>T38/'解析結果'!$F$16</f>
        <v>0.19717412680718843</v>
      </c>
      <c r="U56" s="66">
        <f>U38/'解析結果'!$F$16</f>
        <v>0.22197692104452452</v>
      </c>
      <c r="V56" s="66">
        <f>V38/'解析結果'!$F$16</f>
        <v>0.24585681572715873</v>
      </c>
      <c r="W56" s="66">
        <f>W38/'解析結果'!$F$16</f>
        <v>0.2688703787106795</v>
      </c>
      <c r="X56" s="66">
        <f>X38/'解析結果'!$F$16</f>
        <v>0.3124949994834133</v>
      </c>
      <c r="Y56" s="66">
        <f>Y38/'解析結果'!$F$16</f>
        <v>0.35319585297029316</v>
      </c>
      <c r="Z56" s="66">
        <f>Z38/'解析結果'!$F$16</f>
        <v>-0.037440564625518646</v>
      </c>
      <c r="AA56" s="66">
        <f>AA38/'解析結果'!$F$16</f>
        <v>-0.030701034060862782</v>
      </c>
      <c r="AB56" s="66">
        <f>AB38/'解析結果'!$F$16</f>
        <v>-0.024289035951880367</v>
      </c>
      <c r="AC56" s="66">
        <f>AC38/'解析結果'!$F$16</f>
        <v>-0.018173258522856273</v>
      </c>
      <c r="AD56" s="66">
        <f>AD38/'解析結果'!$F$16</f>
        <v>-0.0123274224046071</v>
      </c>
      <c r="AE56" s="66">
        <f>AE38/'解析結果'!$F$16</f>
        <v>-0.006729205235749975</v>
      </c>
      <c r="AF56" s="66">
        <f>AF38/'解析結果'!$F$16</f>
        <v>-0.0013594449292560205</v>
      </c>
      <c r="AG56" s="66">
        <f>AG38/'解析結果'!$F$16</f>
        <v>0.003798461725074054</v>
      </c>
      <c r="AH56" s="66">
        <f>AH38/'解析結果'!$F$16</f>
        <v>0.008759020572541265</v>
      </c>
      <c r="AI56" s="66">
        <f>AI38/'解析結果'!$F$16</f>
        <v>0.013534999509068106</v>
      </c>
      <c r="AJ56" s="66">
        <f>AJ38/'解析結果'!$F$16</f>
        <v>0.018137712105772266</v>
      </c>
      <c r="AK56" s="66">
        <f>AK38/'解析結果'!$F$16</f>
        <v>0.026862636260319036</v>
      </c>
      <c r="AL56" s="66">
        <f>AL38/'解析結果'!$F$16</f>
        <v>0.035002806957695</v>
      </c>
      <c r="AM56" s="66">
        <f>AM38/'解析結果'!$F$16</f>
        <v>-0.040993009585486594</v>
      </c>
      <c r="AN56" s="66">
        <f>AN38/'解析結果'!$F$16</f>
        <v>-0.03762324430315866</v>
      </c>
      <c r="AO56" s="66">
        <f>AO38/'解析結果'!$F$16</f>
        <v>-0.034417245248667454</v>
      </c>
      <c r="AP56" s="66">
        <f>AP38/'解析結果'!$F$16</f>
        <v>-0.03135935653415541</v>
      </c>
      <c r="AQ56" s="66">
        <f>AQ38/'解析結果'!$F$16</f>
        <v>-0.028436438475030818</v>
      </c>
      <c r="AR56" s="66">
        <f>AR38/'解析結果'!$F$16</f>
        <v>-0.02563732989060226</v>
      </c>
      <c r="AS56" s="66">
        <f>AS38/'解析結果'!$F$16</f>
        <v>-0.02295244973735528</v>
      </c>
      <c r="AT56" s="66">
        <f>AT38/'解析結果'!$F$16</f>
        <v>-0.020373496410190244</v>
      </c>
      <c r="AU56" s="66">
        <f>AU38/'解析結果'!$F$16</f>
        <v>-0.01789321698645664</v>
      </c>
      <c r="AV56" s="66">
        <f>AV38/'解析結果'!$F$16</f>
        <v>-0.01550522751819322</v>
      </c>
      <c r="AW56" s="66">
        <f>AW38/'解析結果'!$F$16</f>
        <v>-0.013203871219841139</v>
      </c>
      <c r="AX56" s="66">
        <f>AX38/'解析結果'!$F$16</f>
        <v>-0.008841409142567754</v>
      </c>
      <c r="AY56" s="66">
        <f>AY38/'解析結果'!$F$16</f>
        <v>-0.004771323793879775</v>
      </c>
      <c r="AZ56" s="66">
        <f>AZ38/'解析結果'!$F$16</f>
        <v>-0.044190210049457744</v>
      </c>
      <c r="BA56" s="66">
        <f>BA38/'解析結果'!$F$16</f>
        <v>-0.04385323352122495</v>
      </c>
      <c r="BB56" s="66">
        <f>BB38/'解析結果'!$F$16</f>
        <v>-0.043532633615775834</v>
      </c>
      <c r="BC56" s="66">
        <f>BC38/'解析結果'!$F$16</f>
        <v>-0.04322684474432463</v>
      </c>
      <c r="BD56" s="66">
        <f>BD38/'解析結果'!$F$16</f>
        <v>-0.04293455293841217</v>
      </c>
      <c r="BE56" s="66">
        <f>BE38/'解析結果'!$F$16</f>
        <v>-0.042654642079969315</v>
      </c>
      <c r="BF56" s="66">
        <f>BF38/'解析結果'!$F$16</f>
        <v>-0.04238615406464462</v>
      </c>
      <c r="BG56" s="66">
        <f>BG38/'解析結果'!$F$16</f>
        <v>-0.04212825873192812</v>
      </c>
      <c r="BH56" s="66">
        <f>BH38/'解析結果'!$F$16</f>
        <v>-0.04188023078955475</v>
      </c>
      <c r="BI56" s="66">
        <f>BI38/'解析結果'!$F$16</f>
        <v>-0.041641431842728414</v>
      </c>
      <c r="BJ56" s="66">
        <f>BJ38/'解析結果'!$F$16</f>
        <v>-0.0414112962128932</v>
      </c>
      <c r="BK56" s="66">
        <f>BK38/'解析結果'!$F$16</f>
        <v>-0.04097505000516587</v>
      </c>
      <c r="BL56" s="66">
        <f>BL38/'解析結果'!$F$16</f>
        <v>-0.040568041470297064</v>
      </c>
    </row>
    <row r="57" spans="13:64" ht="15.75" customHeight="1">
      <c r="M57" s="66">
        <f>M39/'解析結果'!$F$16</f>
        <v>-0.026839186763956885</v>
      </c>
      <c r="N57" s="66">
        <f>N39/'解析結果'!$F$16</f>
        <v>0.006858466059322463</v>
      </c>
      <c r="O57" s="66">
        <f>O39/'解析結果'!$F$16</f>
        <v>0.03891845660423453</v>
      </c>
      <c r="P57" s="66">
        <f>P39/'解析結果'!$F$16</f>
        <v>0.069497343749355</v>
      </c>
      <c r="Q57" s="66">
        <f>Q39/'解析結果'!$F$16</f>
        <v>0.09872652434060088</v>
      </c>
      <c r="R57" s="66">
        <f>R39/'解析結果'!$F$16</f>
        <v>0.12671761018488648</v>
      </c>
      <c r="S57" s="66">
        <f>S39/'解析結果'!$F$16</f>
        <v>0.15356641171735627</v>
      </c>
      <c r="T57" s="66">
        <f>T39/'解析結果'!$F$16</f>
        <v>0.17935594498900662</v>
      </c>
      <c r="U57" s="66">
        <f>U39/'解析結果'!$F$16</f>
        <v>0.2041587392263427</v>
      </c>
      <c r="V57" s="66">
        <f>V39/'解析結果'!$F$16</f>
        <v>0.2280386339089769</v>
      </c>
      <c r="W57" s="66">
        <f>W39/'解析結果'!$F$16</f>
        <v>0.2510521968924977</v>
      </c>
      <c r="X57" s="66">
        <f>X39/'解析結果'!$F$16</f>
        <v>0.29467681766523146</v>
      </c>
      <c r="Y57" s="66">
        <f>Y39/'解析結果'!$F$16</f>
        <v>0.3353776711521113</v>
      </c>
      <c r="Z57" s="66">
        <f>Z39/'解析結果'!$F$16</f>
        <v>-0.055258746443700456</v>
      </c>
      <c r="AA57" s="66">
        <f>AA39/'解析結果'!$F$16</f>
        <v>-0.04851921587904459</v>
      </c>
      <c r="AB57" s="66">
        <f>AB39/'解析結果'!$F$16</f>
        <v>-0.04210721777006217</v>
      </c>
      <c r="AC57" s="66">
        <f>AC39/'解析結果'!$F$16</f>
        <v>-0.035991440341038086</v>
      </c>
      <c r="AD57" s="66">
        <f>AD39/'解析結果'!$F$16</f>
        <v>-0.03014560422278891</v>
      </c>
      <c r="AE57" s="66">
        <f>AE39/'解析結果'!$F$16</f>
        <v>-0.024547387053931786</v>
      </c>
      <c r="AF57" s="66">
        <f>AF39/'解析結果'!$F$16</f>
        <v>-0.01917762674743783</v>
      </c>
      <c r="AG57" s="66">
        <f>AG39/'解析結果'!$F$16</f>
        <v>-0.014019720093107755</v>
      </c>
      <c r="AH57" s="66">
        <f>AH39/'解析結果'!$F$16</f>
        <v>-0.009059161245640544</v>
      </c>
      <c r="AI57" s="66">
        <f>AI39/'解析結果'!$F$16</f>
        <v>-0.004283182309113703</v>
      </c>
      <c r="AJ57" s="66">
        <f>AJ39/'解析結果'!$F$16</f>
        <v>0.00031953028759045617</v>
      </c>
      <c r="AK57" s="66">
        <f>AK39/'解析結果'!$F$16</f>
        <v>0.009044454442137225</v>
      </c>
      <c r="AL57" s="66">
        <f>AL39/'解析結果'!$F$16</f>
        <v>0.017184625139513184</v>
      </c>
      <c r="AM57" s="66">
        <f>AM39/'解析結果'!$F$16</f>
        <v>-0.0588111914036684</v>
      </c>
      <c r="AN57" s="66">
        <f>AN39/'解析結果'!$F$16</f>
        <v>-0.05544142612134047</v>
      </c>
      <c r="AO57" s="66">
        <f>AO39/'解析結果'!$F$16</f>
        <v>-0.05223542706684926</v>
      </c>
      <c r="AP57" s="66">
        <f>AP39/'解析結果'!$F$16</f>
        <v>-0.04917753835233722</v>
      </c>
      <c r="AQ57" s="66">
        <f>AQ39/'解析結果'!$F$16</f>
        <v>-0.04625462029321263</v>
      </c>
      <c r="AR57" s="66">
        <f>AR39/'解析結果'!$F$16</f>
        <v>-0.04345551170878407</v>
      </c>
      <c r="AS57" s="66">
        <f>AS39/'解析結果'!$F$16</f>
        <v>-0.04077063155553709</v>
      </c>
      <c r="AT57" s="66">
        <f>AT39/'解析結果'!$F$16</f>
        <v>-0.03819167822837206</v>
      </c>
      <c r="AU57" s="66">
        <f>AU39/'解析結果'!$F$16</f>
        <v>-0.03571139880463845</v>
      </c>
      <c r="AV57" s="66">
        <f>AV39/'解析結果'!$F$16</f>
        <v>-0.03332340933637503</v>
      </c>
      <c r="AW57" s="66">
        <f>AW39/'解析結果'!$F$16</f>
        <v>-0.03102205303802295</v>
      </c>
      <c r="AX57" s="66">
        <f>AX39/'解析結果'!$F$16</f>
        <v>-0.026659590960749564</v>
      </c>
      <c r="AY57" s="66">
        <f>AY39/'解析結果'!$F$16</f>
        <v>-0.022589505612061585</v>
      </c>
      <c r="AZ57" s="66">
        <f>AZ39/'解析結果'!$F$16</f>
        <v>-0.06200839186763956</v>
      </c>
      <c r="BA57" s="66">
        <f>BA39/'解析結果'!$F$16</f>
        <v>-0.06167141533940676</v>
      </c>
      <c r="BB57" s="66">
        <f>BB39/'解析結果'!$F$16</f>
        <v>-0.061350815433957644</v>
      </c>
      <c r="BC57" s="66">
        <f>BC39/'解析結果'!$F$16</f>
        <v>-0.061045026562506446</v>
      </c>
      <c r="BD57" s="66">
        <f>BD39/'解析結果'!$F$16</f>
        <v>-0.060752734756593985</v>
      </c>
      <c r="BE57" s="66">
        <f>BE39/'解析結果'!$F$16</f>
        <v>-0.060472823898151125</v>
      </c>
      <c r="BF57" s="66">
        <f>BF39/'解析結果'!$F$16</f>
        <v>-0.06020433588282642</v>
      </c>
      <c r="BG57" s="66">
        <f>BG39/'解析結果'!$F$16</f>
        <v>-0.059946440550109927</v>
      </c>
      <c r="BH57" s="66">
        <f>BH39/'解析結果'!$F$16</f>
        <v>-0.059698412607736555</v>
      </c>
      <c r="BI57" s="66">
        <f>BI39/'解析結果'!$F$16</f>
        <v>-0.05945961366091022</v>
      </c>
      <c r="BJ57" s="66">
        <f>BJ39/'解析結果'!$F$16</f>
        <v>-0.059229478031075006</v>
      </c>
      <c r="BK57" s="66">
        <f>BK39/'解析結果'!$F$16</f>
        <v>-0.058793231823347676</v>
      </c>
      <c r="BL57" s="66">
        <f>BL39/'解析結果'!$F$16</f>
        <v>-0.05838622328847888</v>
      </c>
    </row>
    <row r="58" spans="13:64" ht="15.75" customHeight="1">
      <c r="M58" s="66">
        <f>M40/'解析結果'!$F$16</f>
        <v>-0.04465736858213871</v>
      </c>
      <c r="N58" s="66">
        <f>N40/'解析結果'!$F$16</f>
        <v>-0.010959715758859359</v>
      </c>
      <c r="O58" s="66">
        <f>O40/'解析結果'!$F$16</f>
        <v>0.021100274786052704</v>
      </c>
      <c r="P58" s="66">
        <f>P40/'解析結果'!$F$16</f>
        <v>0.05167916193117317</v>
      </c>
      <c r="Q58" s="66">
        <f>Q40/'解析結果'!$F$16</f>
        <v>0.08090834252241905</v>
      </c>
      <c r="R58" s="66">
        <f>R40/'解析結果'!$F$16</f>
        <v>0.10889942836670466</v>
      </c>
      <c r="S58" s="66">
        <f>S40/'解析結果'!$F$16</f>
        <v>0.13574822989917443</v>
      </c>
      <c r="T58" s="66">
        <f>T40/'解析結果'!$F$16</f>
        <v>0.1615377631708248</v>
      </c>
      <c r="U58" s="66">
        <f>U40/'解析結果'!$F$16</f>
        <v>0.18634055740816086</v>
      </c>
      <c r="V58" s="66">
        <f>V40/'解析結果'!$F$16</f>
        <v>0.2102204520907951</v>
      </c>
      <c r="W58" s="66">
        <f>W40/'解析結果'!$F$16</f>
        <v>0.23323401507431585</v>
      </c>
      <c r="X58" s="66">
        <f>X40/'解析結果'!$F$16</f>
        <v>0.27685863584704967</v>
      </c>
      <c r="Y58" s="66">
        <f>Y40/'解析結果'!$F$16</f>
        <v>0.3175594893339295</v>
      </c>
      <c r="Z58" s="66">
        <f>Z40/'解析結果'!$F$16</f>
        <v>-0.07307692826188228</v>
      </c>
      <c r="AA58" s="66">
        <f>AA40/'解析結果'!$F$16</f>
        <v>-0.06633739769722641</v>
      </c>
      <c r="AB58" s="66">
        <f>AB40/'解析結果'!$F$16</f>
        <v>-0.05992539958824399</v>
      </c>
      <c r="AC58" s="66">
        <f>AC40/'解析結果'!$F$16</f>
        <v>-0.0538096221592199</v>
      </c>
      <c r="AD58" s="66">
        <f>AD40/'解析結果'!$F$16</f>
        <v>-0.047963786040970735</v>
      </c>
      <c r="AE58" s="66">
        <f>AE40/'解析結果'!$F$16</f>
        <v>-0.04236556887211361</v>
      </c>
      <c r="AF58" s="66">
        <f>AF40/'解析結果'!$F$16</f>
        <v>-0.03699580856561965</v>
      </c>
      <c r="AG58" s="66">
        <f>AG40/'解析結果'!$F$16</f>
        <v>-0.03183790191128958</v>
      </c>
      <c r="AH58" s="66">
        <f>AH40/'解析結果'!$F$16</f>
        <v>-0.026877343063822366</v>
      </c>
      <c r="AI58" s="66">
        <f>AI40/'解析結果'!$F$16</f>
        <v>-0.022101364127295527</v>
      </c>
      <c r="AJ58" s="66">
        <f>AJ40/'解析結果'!$F$16</f>
        <v>-0.017498651530591366</v>
      </c>
      <c r="AK58" s="66">
        <f>AK40/'解析結果'!$F$16</f>
        <v>-0.008773727376044598</v>
      </c>
      <c r="AL58" s="66">
        <f>AL40/'解析結果'!$F$16</f>
        <v>-0.0006335566786686387</v>
      </c>
      <c r="AM58" s="66">
        <f>AM40/'解析結果'!$F$16</f>
        <v>-0.07662937322185023</v>
      </c>
      <c r="AN58" s="66">
        <f>AN40/'解析結果'!$F$16</f>
        <v>-0.0732596079395223</v>
      </c>
      <c r="AO58" s="66">
        <f>AO40/'解析結果'!$F$16</f>
        <v>-0.07005360888503108</v>
      </c>
      <c r="AP58" s="66">
        <f>AP40/'解析結果'!$F$16</f>
        <v>-0.06699572017051904</v>
      </c>
      <c r="AQ58" s="66">
        <f>AQ40/'解析結果'!$F$16</f>
        <v>-0.06407280211139445</v>
      </c>
      <c r="AR58" s="66">
        <f>AR40/'解析結果'!$F$16</f>
        <v>-0.0612736935269659</v>
      </c>
      <c r="AS58" s="66">
        <f>AS40/'解析結果'!$F$16</f>
        <v>-0.05858881337371891</v>
      </c>
      <c r="AT58" s="66">
        <f>AT40/'解析結果'!$F$16</f>
        <v>-0.05600986004655388</v>
      </c>
      <c r="AU58" s="66">
        <f>AU40/'解析結果'!$F$16</f>
        <v>-0.053529580622820275</v>
      </c>
      <c r="AV58" s="66">
        <f>AV40/'解析結果'!$F$16</f>
        <v>-0.051141591154556854</v>
      </c>
      <c r="AW58" s="66">
        <f>AW40/'解析結果'!$F$16</f>
        <v>-0.04884023485620477</v>
      </c>
      <c r="AX58" s="66">
        <f>AX40/'解析結果'!$F$16</f>
        <v>-0.04447777277893138</v>
      </c>
      <c r="AY58" s="66">
        <f>AY40/'解析結果'!$F$16</f>
        <v>-0.04040768743024341</v>
      </c>
      <c r="AZ58" s="66">
        <f>AZ40/'解析結果'!$F$16</f>
        <v>-0.07982657368582138</v>
      </c>
      <c r="BA58" s="66">
        <f>BA40/'解析結果'!$F$16</f>
        <v>-0.07948959715758859</v>
      </c>
      <c r="BB58" s="66">
        <f>BB40/'解析結果'!$F$16</f>
        <v>-0.07916899725213947</v>
      </c>
      <c r="BC58" s="66">
        <f>BC40/'解析結果'!$F$16</f>
        <v>-0.07886320838068826</v>
      </c>
      <c r="BD58" s="66">
        <f>BD40/'解析結果'!$F$16</f>
        <v>-0.07857091657477581</v>
      </c>
      <c r="BE58" s="66">
        <f>BE40/'解析結果'!$F$16</f>
        <v>-0.07829100571633295</v>
      </c>
      <c r="BF58" s="66">
        <f>BF40/'解析結果'!$F$16</f>
        <v>-0.07802251770100825</v>
      </c>
      <c r="BG58" s="66">
        <f>BG40/'解析結果'!$F$16</f>
        <v>-0.07776462236829175</v>
      </c>
      <c r="BH58" s="66">
        <f>BH40/'解析結果'!$F$16</f>
        <v>-0.07751659442591838</v>
      </c>
      <c r="BI58" s="66">
        <f>BI40/'解析結果'!$F$16</f>
        <v>-0.07727779547909204</v>
      </c>
      <c r="BJ58" s="66">
        <f>BJ40/'解析結果'!$F$16</f>
        <v>-0.07704765984925684</v>
      </c>
      <c r="BK58" s="66">
        <f>BK40/'解析結果'!$F$16</f>
        <v>-0.0766114136415295</v>
      </c>
      <c r="BL58" s="66">
        <f>BL40/'解析結果'!$F$16</f>
        <v>-0.07620440510666071</v>
      </c>
    </row>
    <row r="59" ht="15.75" customHeight="1"/>
    <row r="60" ht="15.75" customHeight="1"/>
    <row r="61" ht="15.75" customHeight="1"/>
    <row r="62" ht="15.75" customHeight="1"/>
    <row r="63" spans="3:64" ht="15.75" customHeight="1">
      <c r="C63" s="70"/>
      <c r="E63" s="174"/>
      <c r="F63" s="174"/>
      <c r="G63" s="70"/>
      <c r="H63" s="70"/>
      <c r="M63" s="175" t="s">
        <v>86</v>
      </c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7"/>
      <c r="Z63" s="175" t="s">
        <v>87</v>
      </c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7"/>
      <c r="AM63" s="175" t="s">
        <v>88</v>
      </c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7"/>
      <c r="AZ63" s="175" t="s">
        <v>89</v>
      </c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7"/>
    </row>
    <row r="64" spans="5:64" ht="15.75" customHeight="1" thickBot="1">
      <c r="E64" s="173"/>
      <c r="F64" s="173"/>
      <c r="G64" s="72"/>
      <c r="H64" s="72"/>
      <c r="J64" s="67" t="s">
        <v>73</v>
      </c>
      <c r="K64" s="67" t="s">
        <v>38</v>
      </c>
      <c r="L64" s="64" t="s">
        <v>35</v>
      </c>
      <c r="M64" s="66" t="s">
        <v>143</v>
      </c>
      <c r="N64" s="66" t="s">
        <v>144</v>
      </c>
      <c r="O64" s="66" t="s">
        <v>145</v>
      </c>
      <c r="P64" s="66" t="s">
        <v>146</v>
      </c>
      <c r="Q64" s="66" t="s">
        <v>147</v>
      </c>
      <c r="R64" s="66" t="s">
        <v>148</v>
      </c>
      <c r="S64" s="66" t="s">
        <v>149</v>
      </c>
      <c r="T64" s="66" t="s">
        <v>150</v>
      </c>
      <c r="U64" s="66" t="s">
        <v>151</v>
      </c>
      <c r="V64" s="66" t="s">
        <v>152</v>
      </c>
      <c r="W64" s="66" t="s">
        <v>153</v>
      </c>
      <c r="X64" s="66" t="s">
        <v>154</v>
      </c>
      <c r="Y64" s="66" t="s">
        <v>155</v>
      </c>
      <c r="Z64" s="66" t="s">
        <v>143</v>
      </c>
      <c r="AA64" s="66" t="s">
        <v>144</v>
      </c>
      <c r="AB64" s="66" t="s">
        <v>145</v>
      </c>
      <c r="AC64" s="66" t="s">
        <v>146</v>
      </c>
      <c r="AD64" s="66" t="s">
        <v>147</v>
      </c>
      <c r="AE64" s="66" t="s">
        <v>148</v>
      </c>
      <c r="AF64" s="66" t="s">
        <v>149</v>
      </c>
      <c r="AG64" s="66" t="s">
        <v>150</v>
      </c>
      <c r="AH64" s="66" t="s">
        <v>151</v>
      </c>
      <c r="AI64" s="66" t="s">
        <v>152</v>
      </c>
      <c r="AJ64" s="66" t="s">
        <v>153</v>
      </c>
      <c r="AK64" s="66" t="s">
        <v>154</v>
      </c>
      <c r="AL64" s="66" t="s">
        <v>155</v>
      </c>
      <c r="AM64" s="66" t="s">
        <v>143</v>
      </c>
      <c r="AN64" s="66" t="s">
        <v>144</v>
      </c>
      <c r="AO64" s="66" t="s">
        <v>145</v>
      </c>
      <c r="AP64" s="66" t="s">
        <v>146</v>
      </c>
      <c r="AQ64" s="66" t="s">
        <v>147</v>
      </c>
      <c r="AR64" s="66" t="s">
        <v>148</v>
      </c>
      <c r="AS64" s="66" t="s">
        <v>149</v>
      </c>
      <c r="AT64" s="66" t="s">
        <v>150</v>
      </c>
      <c r="AU64" s="66" t="s">
        <v>151</v>
      </c>
      <c r="AV64" s="66" t="s">
        <v>152</v>
      </c>
      <c r="AW64" s="66" t="s">
        <v>153</v>
      </c>
      <c r="AX64" s="66" t="s">
        <v>154</v>
      </c>
      <c r="AY64" s="66" t="s">
        <v>155</v>
      </c>
      <c r="AZ64" s="66" t="s">
        <v>143</v>
      </c>
      <c r="BA64" s="66" t="s">
        <v>144</v>
      </c>
      <c r="BB64" s="66" t="s">
        <v>145</v>
      </c>
      <c r="BC64" s="66" t="s">
        <v>146</v>
      </c>
      <c r="BD64" s="66" t="s">
        <v>147</v>
      </c>
      <c r="BE64" s="66" t="s">
        <v>148</v>
      </c>
      <c r="BF64" s="66" t="s">
        <v>149</v>
      </c>
      <c r="BG64" s="66" t="s">
        <v>150</v>
      </c>
      <c r="BH64" s="66" t="s">
        <v>151</v>
      </c>
      <c r="BI64" s="66" t="s">
        <v>152</v>
      </c>
      <c r="BJ64" s="66" t="s">
        <v>153</v>
      </c>
      <c r="BK64" s="66" t="s">
        <v>154</v>
      </c>
      <c r="BL64" s="66" t="s">
        <v>155</v>
      </c>
    </row>
    <row r="65" spans="5:64" ht="15.75" customHeight="1">
      <c r="E65" s="173"/>
      <c r="F65" s="173"/>
      <c r="G65" s="72"/>
      <c r="H65" s="72"/>
      <c r="J65" s="67">
        <v>19</v>
      </c>
      <c r="K65" s="128">
        <f>IF('解析結果'!K$20=1,F9,IF('解析結果'!K$20=2,G9,H9))</f>
        <v>0</v>
      </c>
      <c r="L65" s="131">
        <f>IF(J26&gt;0,$C$4,$D$4)</f>
        <v>0.6</v>
      </c>
      <c r="M65" s="66">
        <f aca="true" t="shared" si="55" ref="M65:M79">$S$9*$L65*$K65</f>
        <v>0</v>
      </c>
      <c r="N65" s="66">
        <f aca="true" t="shared" si="56" ref="N65:N79">$S$10*$L65*$K65</f>
        <v>0</v>
      </c>
      <c r="O65" s="66">
        <f aca="true" t="shared" si="57" ref="O65:O79">$S$11*$L65*$K65</f>
        <v>0</v>
      </c>
      <c r="P65" s="66">
        <f aca="true" t="shared" si="58" ref="P65:P79">$S$12*$L65*$K65</f>
        <v>0</v>
      </c>
      <c r="Q65" s="66">
        <f aca="true" t="shared" si="59" ref="Q65:Q79">$S$13*$L65*$K65</f>
        <v>0</v>
      </c>
      <c r="R65" s="66">
        <f aca="true" t="shared" si="60" ref="R65:R79">$S$14*$L65*$K65</f>
        <v>0</v>
      </c>
      <c r="S65" s="66">
        <f aca="true" t="shared" si="61" ref="S65:S79">$S$15*$L65*$K65</f>
        <v>0</v>
      </c>
      <c r="T65" s="66">
        <f aca="true" t="shared" si="62" ref="T65:T79">$S$16*$L65*$K65</f>
        <v>0</v>
      </c>
      <c r="U65" s="66">
        <f aca="true" t="shared" si="63" ref="U65:U79">$S$17*$L65*$K65</f>
        <v>0</v>
      </c>
      <c r="V65" s="66">
        <f aca="true" t="shared" si="64" ref="V65:V79">$S$18*$L65*$K65</f>
        <v>0</v>
      </c>
      <c r="W65" s="66">
        <f aca="true" t="shared" si="65" ref="W65:W79">$S$19*$L65*$K65</f>
        <v>0</v>
      </c>
      <c r="X65" s="66">
        <f aca="true" t="shared" si="66" ref="X65:X79">$S$20*$L65*$K65</f>
        <v>0</v>
      </c>
      <c r="Y65" s="66">
        <f aca="true" t="shared" si="67" ref="Y65:Y79">$S$21*$L65*$K65</f>
        <v>0</v>
      </c>
      <c r="Z65" s="66">
        <f aca="true" t="shared" si="68" ref="Z65:Z79">$T$9*$L65*$K65</f>
        <v>0</v>
      </c>
      <c r="AA65" s="66">
        <f aca="true" t="shared" si="69" ref="AA65:AA79">$T$10*$L65*$K65</f>
        <v>0</v>
      </c>
      <c r="AB65" s="66">
        <f aca="true" t="shared" si="70" ref="AB65:AB79">$T$11*$L65*$K65</f>
        <v>0</v>
      </c>
      <c r="AC65" s="66">
        <f aca="true" t="shared" si="71" ref="AC65:AC79">$T$12*$L65*$K65</f>
        <v>0</v>
      </c>
      <c r="AD65" s="66">
        <f aca="true" t="shared" si="72" ref="AD65:AD79">$T$13*$L65*$K65</f>
        <v>0</v>
      </c>
      <c r="AE65" s="66">
        <f aca="true" t="shared" si="73" ref="AE65:AE79">$T$14*$L65*$K65</f>
        <v>0</v>
      </c>
      <c r="AF65" s="66">
        <f aca="true" t="shared" si="74" ref="AF65:AF79">$T$15*$L65*$K65</f>
        <v>0</v>
      </c>
      <c r="AG65" s="66">
        <f aca="true" t="shared" si="75" ref="AG65:AG79">$T$16*$L65*$K65</f>
        <v>0</v>
      </c>
      <c r="AH65" s="66">
        <f aca="true" t="shared" si="76" ref="AH65:AH79">$T$17*$L65*$K65</f>
        <v>0</v>
      </c>
      <c r="AI65" s="66">
        <f aca="true" t="shared" si="77" ref="AI65:AI79">$T$18*$L65*$K65</f>
        <v>0</v>
      </c>
      <c r="AJ65" s="66">
        <f aca="true" t="shared" si="78" ref="AJ65:AJ79">$T$19*$L65*$K65</f>
        <v>0</v>
      </c>
      <c r="AK65" s="66">
        <f aca="true" t="shared" si="79" ref="AK65:AK79">$T$20*$L65*$K65</f>
        <v>0</v>
      </c>
      <c r="AL65" s="66">
        <f aca="true" t="shared" si="80" ref="AL65:AL79">$T$21*$L65*$K65</f>
        <v>0</v>
      </c>
      <c r="AM65" s="66">
        <f aca="true" t="shared" si="81" ref="AM65:AM79">$U$9*$L65*$K65</f>
        <v>0</v>
      </c>
      <c r="AN65" s="66">
        <f aca="true" t="shared" si="82" ref="AN65:AN79">$U$10*$L65*$K65</f>
        <v>0</v>
      </c>
      <c r="AO65" s="66">
        <f aca="true" t="shared" si="83" ref="AO65:AO79">$U$11*$L65*$K65</f>
        <v>0</v>
      </c>
      <c r="AP65" s="66">
        <f aca="true" t="shared" si="84" ref="AP65:AP79">$U$12*$L65*$K65</f>
        <v>0</v>
      </c>
      <c r="AQ65" s="66">
        <f aca="true" t="shared" si="85" ref="AQ65:AQ79">$U$13*$L65*$K65</f>
        <v>0</v>
      </c>
      <c r="AR65" s="66">
        <f aca="true" t="shared" si="86" ref="AR65:AR79">$U$14*$L65*$K65</f>
        <v>0</v>
      </c>
      <c r="AS65" s="66">
        <f aca="true" t="shared" si="87" ref="AS65:AS79">$U$15*$L65*$K65</f>
        <v>0</v>
      </c>
      <c r="AT65" s="66">
        <f aca="true" t="shared" si="88" ref="AT65:AT79">$U$16*$L65*$K65</f>
        <v>0</v>
      </c>
      <c r="AU65" s="66">
        <f aca="true" t="shared" si="89" ref="AU65:AU79">$U$17*$L65*$K65</f>
        <v>0</v>
      </c>
      <c r="AV65" s="66">
        <f aca="true" t="shared" si="90" ref="AV65:AV79">$U$18*$L65*$K65</f>
        <v>0</v>
      </c>
      <c r="AW65" s="66">
        <f aca="true" t="shared" si="91" ref="AW65:AW79">$U$19*$L65*$K65</f>
        <v>0</v>
      </c>
      <c r="AX65" s="66">
        <f aca="true" t="shared" si="92" ref="AX65:AX79">$U$20*$L65*$K65</f>
        <v>0</v>
      </c>
      <c r="AY65" s="66">
        <f aca="true" t="shared" si="93" ref="AY65:AY79">$U$21*$L65*$K65</f>
        <v>0</v>
      </c>
      <c r="AZ65" s="66">
        <f aca="true" t="shared" si="94" ref="AZ65:AZ79">$V$9*$L65*$K65</f>
        <v>0</v>
      </c>
      <c r="BA65" s="66">
        <f aca="true" t="shared" si="95" ref="BA65:BA79">$V$10*$L65*$K65</f>
        <v>0</v>
      </c>
      <c r="BB65" s="66">
        <f aca="true" t="shared" si="96" ref="BB65:BB79">$V$11*$L65*$K65</f>
        <v>0</v>
      </c>
      <c r="BC65" s="66">
        <f aca="true" t="shared" si="97" ref="BC65:BC79">$V$12*$L65*$K65</f>
        <v>0</v>
      </c>
      <c r="BD65" s="66">
        <f aca="true" t="shared" si="98" ref="BD65:BD79">$V$13*$L65*$K65</f>
        <v>0</v>
      </c>
      <c r="BE65" s="66">
        <f aca="true" t="shared" si="99" ref="BE65:BE79">$V$14*$L65*$K65</f>
        <v>0</v>
      </c>
      <c r="BF65" s="66">
        <f aca="true" t="shared" si="100" ref="BF65:BF79">$V$15*$L65*$K65</f>
        <v>0</v>
      </c>
      <c r="BG65" s="66">
        <f aca="true" t="shared" si="101" ref="BG65:BG79">$V$16*$L65*$K65</f>
        <v>0</v>
      </c>
      <c r="BH65" s="66">
        <f aca="true" t="shared" si="102" ref="BH65:BH79">$V$17*$L65*$K65</f>
        <v>0</v>
      </c>
      <c r="BI65" s="66">
        <f aca="true" t="shared" si="103" ref="BI65:BI79">$V$18*$L65*$K65</f>
        <v>0</v>
      </c>
      <c r="BJ65" s="66">
        <f aca="true" t="shared" si="104" ref="BJ65:BJ79">$V$19*$L65*$K65</f>
        <v>0</v>
      </c>
      <c r="BK65" s="66">
        <f aca="true" t="shared" si="105" ref="BK65:BK79">$V$20*$L65*$K65</f>
        <v>0</v>
      </c>
      <c r="BL65" s="66">
        <f aca="true" t="shared" si="106" ref="BL65:BL79">$V$21*$L65*$K65</f>
        <v>0</v>
      </c>
    </row>
    <row r="66" spans="5:64" ht="15.75" customHeight="1">
      <c r="E66" s="173"/>
      <c r="F66" s="173"/>
      <c r="G66" s="72"/>
      <c r="H66" s="72"/>
      <c r="J66" s="67">
        <v>17</v>
      </c>
      <c r="K66" s="129">
        <f>IF('解析結果'!K$20=1,F10,IF('解析結果'!K$20=2,G10,H10))</f>
        <v>0</v>
      </c>
      <c r="L66" s="132">
        <f aca="true" t="shared" si="107" ref="L66:L79">IF(J27&gt;0,$C$4,$D$4)</f>
        <v>0.6</v>
      </c>
      <c r="M66" s="66">
        <f t="shared" si="55"/>
        <v>0</v>
      </c>
      <c r="N66" s="66">
        <f t="shared" si="56"/>
        <v>0</v>
      </c>
      <c r="O66" s="66">
        <f t="shared" si="57"/>
        <v>0</v>
      </c>
      <c r="P66" s="66">
        <f t="shared" si="58"/>
        <v>0</v>
      </c>
      <c r="Q66" s="66">
        <f t="shared" si="59"/>
        <v>0</v>
      </c>
      <c r="R66" s="66">
        <f t="shared" si="60"/>
        <v>0</v>
      </c>
      <c r="S66" s="66">
        <f t="shared" si="61"/>
        <v>0</v>
      </c>
      <c r="T66" s="66">
        <f t="shared" si="62"/>
        <v>0</v>
      </c>
      <c r="U66" s="66">
        <f t="shared" si="63"/>
        <v>0</v>
      </c>
      <c r="V66" s="66">
        <f t="shared" si="64"/>
        <v>0</v>
      </c>
      <c r="W66" s="66">
        <f t="shared" si="65"/>
        <v>0</v>
      </c>
      <c r="X66" s="66">
        <f t="shared" si="66"/>
        <v>0</v>
      </c>
      <c r="Y66" s="66">
        <f t="shared" si="67"/>
        <v>0</v>
      </c>
      <c r="Z66" s="66">
        <f t="shared" si="68"/>
        <v>0</v>
      </c>
      <c r="AA66" s="66">
        <f t="shared" si="69"/>
        <v>0</v>
      </c>
      <c r="AB66" s="66">
        <f t="shared" si="70"/>
        <v>0</v>
      </c>
      <c r="AC66" s="66">
        <f t="shared" si="71"/>
        <v>0</v>
      </c>
      <c r="AD66" s="66">
        <f t="shared" si="72"/>
        <v>0</v>
      </c>
      <c r="AE66" s="66">
        <f t="shared" si="73"/>
        <v>0</v>
      </c>
      <c r="AF66" s="66">
        <f t="shared" si="74"/>
        <v>0</v>
      </c>
      <c r="AG66" s="66">
        <f t="shared" si="75"/>
        <v>0</v>
      </c>
      <c r="AH66" s="66">
        <f t="shared" si="76"/>
        <v>0</v>
      </c>
      <c r="AI66" s="66">
        <f t="shared" si="77"/>
        <v>0</v>
      </c>
      <c r="AJ66" s="66">
        <f t="shared" si="78"/>
        <v>0</v>
      </c>
      <c r="AK66" s="66">
        <f t="shared" si="79"/>
        <v>0</v>
      </c>
      <c r="AL66" s="66">
        <f t="shared" si="80"/>
        <v>0</v>
      </c>
      <c r="AM66" s="66">
        <f t="shared" si="81"/>
        <v>0</v>
      </c>
      <c r="AN66" s="66">
        <f t="shared" si="82"/>
        <v>0</v>
      </c>
      <c r="AO66" s="66">
        <f t="shared" si="83"/>
        <v>0</v>
      </c>
      <c r="AP66" s="66">
        <f t="shared" si="84"/>
        <v>0</v>
      </c>
      <c r="AQ66" s="66">
        <f t="shared" si="85"/>
        <v>0</v>
      </c>
      <c r="AR66" s="66">
        <f t="shared" si="86"/>
        <v>0</v>
      </c>
      <c r="AS66" s="66">
        <f t="shared" si="87"/>
        <v>0</v>
      </c>
      <c r="AT66" s="66">
        <f t="shared" si="88"/>
        <v>0</v>
      </c>
      <c r="AU66" s="66">
        <f t="shared" si="89"/>
        <v>0</v>
      </c>
      <c r="AV66" s="66">
        <f t="shared" si="90"/>
        <v>0</v>
      </c>
      <c r="AW66" s="66">
        <f t="shared" si="91"/>
        <v>0</v>
      </c>
      <c r="AX66" s="66">
        <f t="shared" si="92"/>
        <v>0</v>
      </c>
      <c r="AY66" s="66">
        <f t="shared" si="93"/>
        <v>0</v>
      </c>
      <c r="AZ66" s="66">
        <f t="shared" si="94"/>
        <v>0</v>
      </c>
      <c r="BA66" s="66">
        <f t="shared" si="95"/>
        <v>0</v>
      </c>
      <c r="BB66" s="66">
        <f t="shared" si="96"/>
        <v>0</v>
      </c>
      <c r="BC66" s="66">
        <f t="shared" si="97"/>
        <v>0</v>
      </c>
      <c r="BD66" s="66">
        <f t="shared" si="98"/>
        <v>0</v>
      </c>
      <c r="BE66" s="66">
        <f t="shared" si="99"/>
        <v>0</v>
      </c>
      <c r="BF66" s="66">
        <f t="shared" si="100"/>
        <v>0</v>
      </c>
      <c r="BG66" s="66">
        <f t="shared" si="101"/>
        <v>0</v>
      </c>
      <c r="BH66" s="66">
        <f t="shared" si="102"/>
        <v>0</v>
      </c>
      <c r="BI66" s="66">
        <f t="shared" si="103"/>
        <v>0</v>
      </c>
      <c r="BJ66" s="66">
        <f t="shared" si="104"/>
        <v>0</v>
      </c>
      <c r="BK66" s="66">
        <f t="shared" si="105"/>
        <v>0</v>
      </c>
      <c r="BL66" s="66">
        <f t="shared" si="106"/>
        <v>0</v>
      </c>
    </row>
    <row r="67" spans="5:64" ht="15.75" customHeight="1">
      <c r="E67" s="173"/>
      <c r="F67" s="173"/>
      <c r="G67" s="72"/>
      <c r="H67" s="72"/>
      <c r="J67" s="67">
        <v>15</v>
      </c>
      <c r="K67" s="129">
        <f>IF('解析結果'!K$20=1,F11,IF('解析結果'!K$20=2,G11,H11))</f>
        <v>0.007</v>
      </c>
      <c r="L67" s="132">
        <f t="shared" si="107"/>
        <v>0.6</v>
      </c>
      <c r="M67" s="66">
        <f t="shared" si="55"/>
        <v>306538.68</v>
      </c>
      <c r="N67" s="66">
        <f t="shared" si="56"/>
        <v>74135.88</v>
      </c>
      <c r="O67" s="66">
        <f t="shared" si="57"/>
        <v>55249.32</v>
      </c>
      <c r="P67" s="66">
        <f t="shared" si="58"/>
        <v>30046.8</v>
      </c>
      <c r="Q67" s="66">
        <f t="shared" si="59"/>
        <v>15483.300000000001</v>
      </c>
      <c r="R67" s="66">
        <f t="shared" si="60"/>
        <v>10087.14</v>
      </c>
      <c r="S67" s="66">
        <f t="shared" si="61"/>
        <v>5580.12</v>
      </c>
      <c r="T67" s="66">
        <f t="shared" si="62"/>
        <v>2483.46</v>
      </c>
      <c r="U67" s="66">
        <f t="shared" si="63"/>
        <v>1103.76</v>
      </c>
      <c r="V67" s="66">
        <f t="shared" si="64"/>
        <v>582.54</v>
      </c>
      <c r="W67" s="66">
        <f t="shared" si="65"/>
        <v>0</v>
      </c>
      <c r="X67" s="66">
        <f t="shared" si="66"/>
        <v>0</v>
      </c>
      <c r="Y67" s="66">
        <f t="shared" si="67"/>
        <v>0</v>
      </c>
      <c r="Z67" s="66">
        <f t="shared" si="68"/>
        <v>282015.5856</v>
      </c>
      <c r="AA67" s="66">
        <f t="shared" si="69"/>
        <v>68205.00959999999</v>
      </c>
      <c r="AB67" s="66">
        <f t="shared" si="70"/>
        <v>50829.3744</v>
      </c>
      <c r="AC67" s="66">
        <f t="shared" si="71"/>
        <v>27643.056</v>
      </c>
      <c r="AD67" s="66">
        <f t="shared" si="72"/>
        <v>14244.636</v>
      </c>
      <c r="AE67" s="66">
        <f t="shared" si="73"/>
        <v>9280.1688</v>
      </c>
      <c r="AF67" s="66">
        <f t="shared" si="74"/>
        <v>5133.7104</v>
      </c>
      <c r="AG67" s="66">
        <f t="shared" si="75"/>
        <v>2284.7832</v>
      </c>
      <c r="AH67" s="66">
        <f t="shared" si="76"/>
        <v>1015.4592</v>
      </c>
      <c r="AI67" s="66">
        <f t="shared" si="77"/>
        <v>535.9368</v>
      </c>
      <c r="AJ67" s="66">
        <f t="shared" si="78"/>
        <v>0</v>
      </c>
      <c r="AK67" s="66">
        <f t="shared" si="79"/>
        <v>0</v>
      </c>
      <c r="AL67" s="66">
        <f t="shared" si="80"/>
        <v>0</v>
      </c>
      <c r="AM67" s="66">
        <f t="shared" si="81"/>
        <v>12261.547199999999</v>
      </c>
      <c r="AN67" s="66">
        <f t="shared" si="82"/>
        <v>2965.4352</v>
      </c>
      <c r="AO67" s="66">
        <f t="shared" si="83"/>
        <v>2209.9728</v>
      </c>
      <c r="AP67" s="66">
        <f t="shared" si="84"/>
        <v>1201.872</v>
      </c>
      <c r="AQ67" s="66">
        <f t="shared" si="85"/>
        <v>619.332</v>
      </c>
      <c r="AR67" s="66">
        <f t="shared" si="86"/>
        <v>403.4856</v>
      </c>
      <c r="AS67" s="66">
        <f t="shared" si="87"/>
        <v>223.20479999999998</v>
      </c>
      <c r="AT67" s="66">
        <f t="shared" si="88"/>
        <v>99.3384</v>
      </c>
      <c r="AU67" s="66">
        <f t="shared" si="89"/>
        <v>44.1504</v>
      </c>
      <c r="AV67" s="66">
        <f t="shared" si="90"/>
        <v>23.301599999999997</v>
      </c>
      <c r="AW67" s="66">
        <f t="shared" si="91"/>
        <v>0</v>
      </c>
      <c r="AX67" s="66">
        <f t="shared" si="92"/>
        <v>0</v>
      </c>
      <c r="AY67" s="66">
        <f t="shared" si="93"/>
        <v>0</v>
      </c>
      <c r="AZ67" s="66">
        <f t="shared" si="94"/>
        <v>12261.547199999999</v>
      </c>
      <c r="BA67" s="66">
        <f t="shared" si="95"/>
        <v>2965.4352</v>
      </c>
      <c r="BB67" s="66">
        <f t="shared" si="96"/>
        <v>2209.9728</v>
      </c>
      <c r="BC67" s="66">
        <f t="shared" si="97"/>
        <v>1201.872</v>
      </c>
      <c r="BD67" s="66">
        <f t="shared" si="98"/>
        <v>619.332</v>
      </c>
      <c r="BE67" s="66">
        <f t="shared" si="99"/>
        <v>403.4856</v>
      </c>
      <c r="BF67" s="66">
        <f t="shared" si="100"/>
        <v>223.20479999999998</v>
      </c>
      <c r="BG67" s="66">
        <f t="shared" si="101"/>
        <v>99.3384</v>
      </c>
      <c r="BH67" s="66">
        <f t="shared" si="102"/>
        <v>44.1504</v>
      </c>
      <c r="BI67" s="66">
        <f t="shared" si="103"/>
        <v>23.301599999999997</v>
      </c>
      <c r="BJ67" s="66">
        <f t="shared" si="104"/>
        <v>0</v>
      </c>
      <c r="BK67" s="66">
        <f t="shared" si="105"/>
        <v>0</v>
      </c>
      <c r="BL67" s="66">
        <f t="shared" si="106"/>
        <v>0</v>
      </c>
    </row>
    <row r="68" spans="5:64" ht="15.75" customHeight="1">
      <c r="E68" s="173"/>
      <c r="F68" s="173"/>
      <c r="G68" s="72"/>
      <c r="H68" s="72"/>
      <c r="J68" s="67">
        <v>13</v>
      </c>
      <c r="K68" s="129">
        <f>IF('解析結果'!K$20=1,F12,IF('解析結果'!K$20=2,G12,H12))</f>
        <v>0.025</v>
      </c>
      <c r="L68" s="132">
        <f t="shared" si="107"/>
        <v>0.6</v>
      </c>
      <c r="M68" s="66">
        <f t="shared" si="55"/>
        <v>1094781</v>
      </c>
      <c r="N68" s="66">
        <f t="shared" si="56"/>
        <v>264771</v>
      </c>
      <c r="O68" s="66">
        <f t="shared" si="57"/>
        <v>197319</v>
      </c>
      <c r="P68" s="66">
        <f t="shared" si="58"/>
        <v>107310</v>
      </c>
      <c r="Q68" s="66">
        <f t="shared" si="59"/>
        <v>55297.5</v>
      </c>
      <c r="R68" s="66">
        <f t="shared" si="60"/>
        <v>36025.5</v>
      </c>
      <c r="S68" s="66">
        <f t="shared" si="61"/>
        <v>19929</v>
      </c>
      <c r="T68" s="66">
        <f t="shared" si="62"/>
        <v>8869.5</v>
      </c>
      <c r="U68" s="66">
        <f t="shared" si="63"/>
        <v>3942</v>
      </c>
      <c r="V68" s="66">
        <f t="shared" si="64"/>
        <v>2080.5</v>
      </c>
      <c r="W68" s="66">
        <f t="shared" si="65"/>
        <v>0</v>
      </c>
      <c r="X68" s="66">
        <f t="shared" si="66"/>
        <v>0</v>
      </c>
      <c r="Y68" s="66">
        <f t="shared" si="67"/>
        <v>0</v>
      </c>
      <c r="Z68" s="66">
        <f t="shared" si="68"/>
        <v>1007198.52</v>
      </c>
      <c r="AA68" s="66">
        <f t="shared" si="69"/>
        <v>243589.31999999998</v>
      </c>
      <c r="AB68" s="66">
        <f t="shared" si="70"/>
        <v>181533.48</v>
      </c>
      <c r="AC68" s="66">
        <f t="shared" si="71"/>
        <v>98725.20000000001</v>
      </c>
      <c r="AD68" s="66">
        <f t="shared" si="72"/>
        <v>50873.700000000004</v>
      </c>
      <c r="AE68" s="66">
        <f t="shared" si="73"/>
        <v>33143.46</v>
      </c>
      <c r="AF68" s="66">
        <f t="shared" si="74"/>
        <v>18334.68</v>
      </c>
      <c r="AG68" s="66">
        <f t="shared" si="75"/>
        <v>8159.94</v>
      </c>
      <c r="AH68" s="66">
        <f t="shared" si="76"/>
        <v>3626.6400000000003</v>
      </c>
      <c r="AI68" s="66">
        <f t="shared" si="77"/>
        <v>1914.06</v>
      </c>
      <c r="AJ68" s="66">
        <f t="shared" si="78"/>
        <v>0</v>
      </c>
      <c r="AK68" s="66">
        <f t="shared" si="79"/>
        <v>0</v>
      </c>
      <c r="AL68" s="66">
        <f t="shared" si="80"/>
        <v>0</v>
      </c>
      <c r="AM68" s="66">
        <f t="shared" si="81"/>
        <v>43791.24</v>
      </c>
      <c r="AN68" s="66">
        <f t="shared" si="82"/>
        <v>10590.84</v>
      </c>
      <c r="AO68" s="66">
        <f t="shared" si="83"/>
        <v>7892.759999999999</v>
      </c>
      <c r="AP68" s="66">
        <f t="shared" si="84"/>
        <v>4292.400000000001</v>
      </c>
      <c r="AQ68" s="66">
        <f t="shared" si="85"/>
        <v>2211.9</v>
      </c>
      <c r="AR68" s="66">
        <f t="shared" si="86"/>
        <v>1441.02</v>
      </c>
      <c r="AS68" s="66">
        <f t="shared" si="87"/>
        <v>797.16</v>
      </c>
      <c r="AT68" s="66">
        <f t="shared" si="88"/>
        <v>354.78</v>
      </c>
      <c r="AU68" s="66">
        <f t="shared" si="89"/>
        <v>157.68</v>
      </c>
      <c r="AV68" s="66">
        <f t="shared" si="90"/>
        <v>83.22</v>
      </c>
      <c r="AW68" s="66">
        <f t="shared" si="91"/>
        <v>0</v>
      </c>
      <c r="AX68" s="66">
        <f t="shared" si="92"/>
        <v>0</v>
      </c>
      <c r="AY68" s="66">
        <f t="shared" si="93"/>
        <v>0</v>
      </c>
      <c r="AZ68" s="66">
        <f t="shared" si="94"/>
        <v>43791.24</v>
      </c>
      <c r="BA68" s="66">
        <f t="shared" si="95"/>
        <v>10590.84</v>
      </c>
      <c r="BB68" s="66">
        <f t="shared" si="96"/>
        <v>7892.759999999999</v>
      </c>
      <c r="BC68" s="66">
        <f t="shared" si="97"/>
        <v>4292.400000000001</v>
      </c>
      <c r="BD68" s="66">
        <f t="shared" si="98"/>
        <v>2211.9</v>
      </c>
      <c r="BE68" s="66">
        <f t="shared" si="99"/>
        <v>1441.02</v>
      </c>
      <c r="BF68" s="66">
        <f t="shared" si="100"/>
        <v>797.16</v>
      </c>
      <c r="BG68" s="66">
        <f t="shared" si="101"/>
        <v>354.78</v>
      </c>
      <c r="BH68" s="66">
        <f t="shared" si="102"/>
        <v>157.68</v>
      </c>
      <c r="BI68" s="66">
        <f t="shared" si="103"/>
        <v>83.22</v>
      </c>
      <c r="BJ68" s="66">
        <f t="shared" si="104"/>
        <v>0</v>
      </c>
      <c r="BK68" s="66">
        <f t="shared" si="105"/>
        <v>0</v>
      </c>
      <c r="BL68" s="66">
        <f t="shared" si="106"/>
        <v>0</v>
      </c>
    </row>
    <row r="69" spans="5:64" ht="15.75" customHeight="1">
      <c r="E69" s="173"/>
      <c r="F69" s="173"/>
      <c r="G69" s="72"/>
      <c r="H69" s="72"/>
      <c r="J69" s="67">
        <v>11</v>
      </c>
      <c r="K69" s="129">
        <f>IF('解析結果'!K$20=1,F13,IF('解析結果'!K$20=2,G13,H13))</f>
        <v>0.053</v>
      </c>
      <c r="L69" s="132">
        <f t="shared" si="107"/>
        <v>0.6</v>
      </c>
      <c r="M69" s="66">
        <f t="shared" si="55"/>
        <v>2320935.7199999997</v>
      </c>
      <c r="N69" s="66">
        <f t="shared" si="56"/>
        <v>561314.52</v>
      </c>
      <c r="O69" s="66">
        <f t="shared" si="57"/>
        <v>418316.27999999997</v>
      </c>
      <c r="P69" s="66">
        <f t="shared" si="58"/>
        <v>227497.19999999998</v>
      </c>
      <c r="Q69" s="66">
        <f t="shared" si="59"/>
        <v>117230.7</v>
      </c>
      <c r="R69" s="66">
        <f t="shared" si="60"/>
        <v>76374.06</v>
      </c>
      <c r="S69" s="66">
        <f t="shared" si="61"/>
        <v>42249.479999999996</v>
      </c>
      <c r="T69" s="66">
        <f t="shared" si="62"/>
        <v>18803.34</v>
      </c>
      <c r="U69" s="66">
        <f t="shared" si="63"/>
        <v>8357.039999999999</v>
      </c>
      <c r="V69" s="66">
        <f t="shared" si="64"/>
        <v>4410.66</v>
      </c>
      <c r="W69" s="66">
        <f t="shared" si="65"/>
        <v>0</v>
      </c>
      <c r="X69" s="66">
        <f t="shared" si="66"/>
        <v>0</v>
      </c>
      <c r="Y69" s="66">
        <f t="shared" si="67"/>
        <v>0</v>
      </c>
      <c r="Z69" s="66">
        <f t="shared" si="68"/>
        <v>2135260.8624</v>
      </c>
      <c r="AA69" s="66">
        <f t="shared" si="69"/>
        <v>516409.3583999999</v>
      </c>
      <c r="AB69" s="66">
        <f t="shared" si="70"/>
        <v>384850.9776</v>
      </c>
      <c r="AC69" s="66">
        <f t="shared" si="71"/>
        <v>209297.424</v>
      </c>
      <c r="AD69" s="66">
        <f t="shared" si="72"/>
        <v>107852.24399999999</v>
      </c>
      <c r="AE69" s="66">
        <f t="shared" si="73"/>
        <v>70264.13519999999</v>
      </c>
      <c r="AF69" s="66">
        <f t="shared" si="74"/>
        <v>38869.5216</v>
      </c>
      <c r="AG69" s="66">
        <f t="shared" si="75"/>
        <v>17299.072799999998</v>
      </c>
      <c r="AH69" s="66">
        <f t="shared" si="76"/>
        <v>7688.4768</v>
      </c>
      <c r="AI69" s="66">
        <f t="shared" si="77"/>
        <v>4057.8071999999997</v>
      </c>
      <c r="AJ69" s="66">
        <f t="shared" si="78"/>
        <v>0</v>
      </c>
      <c r="AK69" s="66">
        <f t="shared" si="79"/>
        <v>0</v>
      </c>
      <c r="AL69" s="66">
        <f t="shared" si="80"/>
        <v>0</v>
      </c>
      <c r="AM69" s="66">
        <f t="shared" si="81"/>
        <v>92837.4288</v>
      </c>
      <c r="AN69" s="66">
        <f t="shared" si="82"/>
        <v>22452.5808</v>
      </c>
      <c r="AO69" s="66">
        <f t="shared" si="83"/>
        <v>16732.651199999997</v>
      </c>
      <c r="AP69" s="66">
        <f t="shared" si="84"/>
        <v>9099.887999999999</v>
      </c>
      <c r="AQ69" s="66">
        <f t="shared" si="85"/>
        <v>4689.228</v>
      </c>
      <c r="AR69" s="66">
        <f t="shared" si="86"/>
        <v>3054.9624</v>
      </c>
      <c r="AS69" s="66">
        <f t="shared" si="87"/>
        <v>1689.9791999999998</v>
      </c>
      <c r="AT69" s="66">
        <f t="shared" si="88"/>
        <v>752.1335999999999</v>
      </c>
      <c r="AU69" s="66">
        <f t="shared" si="89"/>
        <v>334.28159999999997</v>
      </c>
      <c r="AV69" s="66">
        <f t="shared" si="90"/>
        <v>176.42639999999997</v>
      </c>
      <c r="AW69" s="66">
        <f t="shared" si="91"/>
        <v>0</v>
      </c>
      <c r="AX69" s="66">
        <f t="shared" si="92"/>
        <v>0</v>
      </c>
      <c r="AY69" s="66">
        <f t="shared" si="93"/>
        <v>0</v>
      </c>
      <c r="AZ69" s="66">
        <f t="shared" si="94"/>
        <v>92837.4288</v>
      </c>
      <c r="BA69" s="66">
        <f t="shared" si="95"/>
        <v>22452.5808</v>
      </c>
      <c r="BB69" s="66">
        <f t="shared" si="96"/>
        <v>16732.651199999997</v>
      </c>
      <c r="BC69" s="66">
        <f t="shared" si="97"/>
        <v>9099.887999999999</v>
      </c>
      <c r="BD69" s="66">
        <f t="shared" si="98"/>
        <v>4689.228</v>
      </c>
      <c r="BE69" s="66">
        <f t="shared" si="99"/>
        <v>3054.9624</v>
      </c>
      <c r="BF69" s="66">
        <f t="shared" si="100"/>
        <v>1689.9791999999998</v>
      </c>
      <c r="BG69" s="66">
        <f t="shared" si="101"/>
        <v>752.1335999999999</v>
      </c>
      <c r="BH69" s="66">
        <f t="shared" si="102"/>
        <v>334.28159999999997</v>
      </c>
      <c r="BI69" s="66">
        <f t="shared" si="103"/>
        <v>176.42639999999997</v>
      </c>
      <c r="BJ69" s="66">
        <f t="shared" si="104"/>
        <v>0</v>
      </c>
      <c r="BK69" s="66">
        <f t="shared" si="105"/>
        <v>0</v>
      </c>
      <c r="BL69" s="66">
        <f t="shared" si="106"/>
        <v>0</v>
      </c>
    </row>
    <row r="70" spans="5:64" ht="15.75" customHeight="1">
      <c r="E70" s="173"/>
      <c r="F70" s="173"/>
      <c r="G70" s="72"/>
      <c r="H70" s="72"/>
      <c r="J70" s="67">
        <v>9</v>
      </c>
      <c r="K70" s="129">
        <f>IF('解析結果'!K$20=1,F14,IF('解析結果'!K$20=2,G14,H14))</f>
        <v>0.08</v>
      </c>
      <c r="L70" s="132">
        <f t="shared" si="107"/>
        <v>0.6</v>
      </c>
      <c r="M70" s="66">
        <f t="shared" si="55"/>
        <v>3503299.2</v>
      </c>
      <c r="N70" s="66">
        <f t="shared" si="56"/>
        <v>847267.2000000001</v>
      </c>
      <c r="O70" s="66">
        <f t="shared" si="57"/>
        <v>631420.8</v>
      </c>
      <c r="P70" s="66">
        <f t="shared" si="58"/>
        <v>343392</v>
      </c>
      <c r="Q70" s="66">
        <f t="shared" si="59"/>
        <v>176952</v>
      </c>
      <c r="R70" s="66">
        <f t="shared" si="60"/>
        <v>115281.6</v>
      </c>
      <c r="S70" s="66">
        <f t="shared" si="61"/>
        <v>63772.8</v>
      </c>
      <c r="T70" s="66">
        <f t="shared" si="62"/>
        <v>28382.4</v>
      </c>
      <c r="U70" s="66">
        <f t="shared" si="63"/>
        <v>12614.4</v>
      </c>
      <c r="V70" s="66">
        <f t="shared" si="64"/>
        <v>6657.6</v>
      </c>
      <c r="W70" s="66">
        <f t="shared" si="65"/>
        <v>0</v>
      </c>
      <c r="X70" s="66">
        <f t="shared" si="66"/>
        <v>0</v>
      </c>
      <c r="Y70" s="66">
        <f t="shared" si="67"/>
        <v>0</v>
      </c>
      <c r="Z70" s="66">
        <f t="shared" si="68"/>
        <v>3223035.264</v>
      </c>
      <c r="AA70" s="66">
        <f t="shared" si="69"/>
        <v>779485.8239999999</v>
      </c>
      <c r="AB70" s="66">
        <f t="shared" si="70"/>
        <v>580907.136</v>
      </c>
      <c r="AC70" s="66">
        <f t="shared" si="71"/>
        <v>315920.64</v>
      </c>
      <c r="AD70" s="66">
        <f t="shared" si="72"/>
        <v>162795.84</v>
      </c>
      <c r="AE70" s="66">
        <f t="shared" si="73"/>
        <v>106059.072</v>
      </c>
      <c r="AF70" s="66">
        <f t="shared" si="74"/>
        <v>58670.975999999995</v>
      </c>
      <c r="AG70" s="66">
        <f t="shared" si="75"/>
        <v>26111.807999999997</v>
      </c>
      <c r="AH70" s="66">
        <f t="shared" si="76"/>
        <v>11605.248000000001</v>
      </c>
      <c r="AI70" s="66">
        <f t="shared" si="77"/>
        <v>6124.991999999999</v>
      </c>
      <c r="AJ70" s="66">
        <f t="shared" si="78"/>
        <v>0</v>
      </c>
      <c r="AK70" s="66">
        <f t="shared" si="79"/>
        <v>0</v>
      </c>
      <c r="AL70" s="66">
        <f t="shared" si="80"/>
        <v>0</v>
      </c>
      <c r="AM70" s="66">
        <f t="shared" si="81"/>
        <v>140131.968</v>
      </c>
      <c r="AN70" s="66">
        <f t="shared" si="82"/>
        <v>33890.688</v>
      </c>
      <c r="AO70" s="66">
        <f t="shared" si="83"/>
        <v>25256.832</v>
      </c>
      <c r="AP70" s="66">
        <f t="shared" si="84"/>
        <v>13735.68</v>
      </c>
      <c r="AQ70" s="66">
        <f t="shared" si="85"/>
        <v>7078.08</v>
      </c>
      <c r="AR70" s="66">
        <f t="shared" si="86"/>
        <v>4611.264</v>
      </c>
      <c r="AS70" s="66">
        <f t="shared" si="87"/>
        <v>2550.912</v>
      </c>
      <c r="AT70" s="66">
        <f t="shared" si="88"/>
        <v>1135.296</v>
      </c>
      <c r="AU70" s="66">
        <f t="shared" si="89"/>
        <v>504.576</v>
      </c>
      <c r="AV70" s="66">
        <f t="shared" si="90"/>
        <v>266.304</v>
      </c>
      <c r="AW70" s="66">
        <f t="shared" si="91"/>
        <v>0</v>
      </c>
      <c r="AX70" s="66">
        <f t="shared" si="92"/>
        <v>0</v>
      </c>
      <c r="AY70" s="66">
        <f t="shared" si="93"/>
        <v>0</v>
      </c>
      <c r="AZ70" s="66">
        <f t="shared" si="94"/>
        <v>140131.968</v>
      </c>
      <c r="BA70" s="66">
        <f t="shared" si="95"/>
        <v>33890.688</v>
      </c>
      <c r="BB70" s="66">
        <f t="shared" si="96"/>
        <v>25256.832</v>
      </c>
      <c r="BC70" s="66">
        <f t="shared" si="97"/>
        <v>13735.68</v>
      </c>
      <c r="BD70" s="66">
        <f t="shared" si="98"/>
        <v>7078.08</v>
      </c>
      <c r="BE70" s="66">
        <f t="shared" si="99"/>
        <v>4611.264</v>
      </c>
      <c r="BF70" s="66">
        <f t="shared" si="100"/>
        <v>2550.912</v>
      </c>
      <c r="BG70" s="66">
        <f t="shared" si="101"/>
        <v>1135.296</v>
      </c>
      <c r="BH70" s="66">
        <f t="shared" si="102"/>
        <v>504.576</v>
      </c>
      <c r="BI70" s="66">
        <f t="shared" si="103"/>
        <v>266.304</v>
      </c>
      <c r="BJ70" s="66">
        <f t="shared" si="104"/>
        <v>0</v>
      </c>
      <c r="BK70" s="66">
        <f t="shared" si="105"/>
        <v>0</v>
      </c>
      <c r="BL70" s="66">
        <f t="shared" si="106"/>
        <v>0</v>
      </c>
    </row>
    <row r="71" spans="5:64" ht="15.75" customHeight="1">
      <c r="E71" s="173"/>
      <c r="F71" s="173"/>
      <c r="G71" s="72"/>
      <c r="H71" s="72"/>
      <c r="J71" s="67">
        <v>7</v>
      </c>
      <c r="K71" s="129">
        <f>IF('解析結果'!K$20=1,F15,IF('解析結果'!K$20=2,G15,H15))</f>
        <v>0.115</v>
      </c>
      <c r="L71" s="132">
        <f t="shared" si="107"/>
        <v>0.6</v>
      </c>
      <c r="M71" s="66">
        <f t="shared" si="55"/>
        <v>5035992.600000001</v>
      </c>
      <c r="N71" s="66">
        <f t="shared" si="56"/>
        <v>1217946.6</v>
      </c>
      <c r="O71" s="66">
        <f t="shared" si="57"/>
        <v>907667.4</v>
      </c>
      <c r="P71" s="66">
        <f t="shared" si="58"/>
        <v>493626</v>
      </c>
      <c r="Q71" s="66">
        <f t="shared" si="59"/>
        <v>254368.5</v>
      </c>
      <c r="R71" s="66">
        <f t="shared" si="60"/>
        <v>165717.30000000002</v>
      </c>
      <c r="S71" s="66">
        <f t="shared" si="61"/>
        <v>91673.40000000001</v>
      </c>
      <c r="T71" s="66">
        <f t="shared" si="62"/>
        <v>40799.700000000004</v>
      </c>
      <c r="U71" s="66">
        <f t="shared" si="63"/>
        <v>18133.2</v>
      </c>
      <c r="V71" s="66">
        <f t="shared" si="64"/>
        <v>9570.300000000001</v>
      </c>
      <c r="W71" s="66">
        <f t="shared" si="65"/>
        <v>0</v>
      </c>
      <c r="X71" s="66">
        <f t="shared" si="66"/>
        <v>0</v>
      </c>
      <c r="Y71" s="66">
        <f t="shared" si="67"/>
        <v>0</v>
      </c>
      <c r="Z71" s="66">
        <f t="shared" si="68"/>
        <v>4633113.192</v>
      </c>
      <c r="AA71" s="66">
        <f t="shared" si="69"/>
        <v>1120510.872</v>
      </c>
      <c r="AB71" s="66">
        <f t="shared" si="70"/>
        <v>835054.008</v>
      </c>
      <c r="AC71" s="66">
        <f t="shared" si="71"/>
        <v>454135.92000000004</v>
      </c>
      <c r="AD71" s="66">
        <f t="shared" si="72"/>
        <v>234019.02000000002</v>
      </c>
      <c r="AE71" s="66">
        <f t="shared" si="73"/>
        <v>152459.916</v>
      </c>
      <c r="AF71" s="66">
        <f t="shared" si="74"/>
        <v>84339.52799999999</v>
      </c>
      <c r="AG71" s="66">
        <f t="shared" si="75"/>
        <v>37535.724</v>
      </c>
      <c r="AH71" s="66">
        <f t="shared" si="76"/>
        <v>16682.544</v>
      </c>
      <c r="AI71" s="66">
        <f t="shared" si="77"/>
        <v>8804.676</v>
      </c>
      <c r="AJ71" s="66">
        <f t="shared" si="78"/>
        <v>0</v>
      </c>
      <c r="AK71" s="66">
        <f t="shared" si="79"/>
        <v>0</v>
      </c>
      <c r="AL71" s="66">
        <f t="shared" si="80"/>
        <v>0</v>
      </c>
      <c r="AM71" s="66">
        <f t="shared" si="81"/>
        <v>201439.704</v>
      </c>
      <c r="AN71" s="66">
        <f t="shared" si="82"/>
        <v>48717.864</v>
      </c>
      <c r="AO71" s="66">
        <f t="shared" si="83"/>
        <v>36306.695999999996</v>
      </c>
      <c r="AP71" s="66">
        <f t="shared" si="84"/>
        <v>19745.04</v>
      </c>
      <c r="AQ71" s="66">
        <f t="shared" si="85"/>
        <v>10174.74</v>
      </c>
      <c r="AR71" s="66">
        <f t="shared" si="86"/>
        <v>6628.692</v>
      </c>
      <c r="AS71" s="66">
        <f t="shared" si="87"/>
        <v>3666.9359999999997</v>
      </c>
      <c r="AT71" s="66">
        <f t="shared" si="88"/>
        <v>1631.988</v>
      </c>
      <c r="AU71" s="66">
        <f t="shared" si="89"/>
        <v>725.328</v>
      </c>
      <c r="AV71" s="66">
        <f t="shared" si="90"/>
        <v>382.812</v>
      </c>
      <c r="AW71" s="66">
        <f t="shared" si="91"/>
        <v>0</v>
      </c>
      <c r="AX71" s="66">
        <f t="shared" si="92"/>
        <v>0</v>
      </c>
      <c r="AY71" s="66">
        <f t="shared" si="93"/>
        <v>0</v>
      </c>
      <c r="AZ71" s="66">
        <f t="shared" si="94"/>
        <v>201439.704</v>
      </c>
      <c r="BA71" s="66">
        <f t="shared" si="95"/>
        <v>48717.864</v>
      </c>
      <c r="BB71" s="66">
        <f t="shared" si="96"/>
        <v>36306.695999999996</v>
      </c>
      <c r="BC71" s="66">
        <f t="shared" si="97"/>
        <v>19745.04</v>
      </c>
      <c r="BD71" s="66">
        <f t="shared" si="98"/>
        <v>10174.74</v>
      </c>
      <c r="BE71" s="66">
        <f t="shared" si="99"/>
        <v>6628.692</v>
      </c>
      <c r="BF71" s="66">
        <f t="shared" si="100"/>
        <v>3666.9359999999997</v>
      </c>
      <c r="BG71" s="66">
        <f t="shared" si="101"/>
        <v>1631.988</v>
      </c>
      <c r="BH71" s="66">
        <f t="shared" si="102"/>
        <v>725.328</v>
      </c>
      <c r="BI71" s="66">
        <f t="shared" si="103"/>
        <v>382.812</v>
      </c>
      <c r="BJ71" s="66">
        <f t="shared" si="104"/>
        <v>0</v>
      </c>
      <c r="BK71" s="66">
        <f t="shared" si="105"/>
        <v>0</v>
      </c>
      <c r="BL71" s="66">
        <f t="shared" si="106"/>
        <v>0</v>
      </c>
    </row>
    <row r="72" spans="5:64" ht="15.75" customHeight="1">
      <c r="E72" s="173"/>
      <c r="F72" s="173"/>
      <c r="G72" s="72"/>
      <c r="H72" s="72"/>
      <c r="J72" s="67">
        <v>5</v>
      </c>
      <c r="K72" s="129">
        <f>IF('解析結果'!K$20=1,F16,IF('解析結果'!K$20=2,G16,H16))</f>
        <v>0.14</v>
      </c>
      <c r="L72" s="132">
        <f t="shared" si="107"/>
        <v>0.6</v>
      </c>
      <c r="M72" s="66">
        <f t="shared" si="55"/>
        <v>6130773.600000001</v>
      </c>
      <c r="N72" s="66">
        <f t="shared" si="56"/>
        <v>1482717.6</v>
      </c>
      <c r="O72" s="66">
        <f t="shared" si="57"/>
        <v>1104986.4000000001</v>
      </c>
      <c r="P72" s="66">
        <f t="shared" si="58"/>
        <v>600936</v>
      </c>
      <c r="Q72" s="66">
        <f t="shared" si="59"/>
        <v>309666.00000000006</v>
      </c>
      <c r="R72" s="66">
        <f t="shared" si="60"/>
        <v>201742.80000000002</v>
      </c>
      <c r="S72" s="66">
        <f t="shared" si="61"/>
        <v>111602.40000000001</v>
      </c>
      <c r="T72" s="66">
        <f t="shared" si="62"/>
        <v>49669.200000000004</v>
      </c>
      <c r="U72" s="66">
        <f t="shared" si="63"/>
        <v>22075.2</v>
      </c>
      <c r="V72" s="66">
        <f t="shared" si="64"/>
        <v>11650.800000000001</v>
      </c>
      <c r="W72" s="66">
        <f t="shared" si="65"/>
        <v>0</v>
      </c>
      <c r="X72" s="66">
        <f t="shared" si="66"/>
        <v>0</v>
      </c>
      <c r="Y72" s="66">
        <f t="shared" si="67"/>
        <v>0</v>
      </c>
      <c r="Z72" s="66">
        <f t="shared" si="68"/>
        <v>5640311.712</v>
      </c>
      <c r="AA72" s="66">
        <f t="shared" si="69"/>
        <v>1364100.192</v>
      </c>
      <c r="AB72" s="66">
        <f t="shared" si="70"/>
        <v>1016587.4880000001</v>
      </c>
      <c r="AC72" s="66">
        <f t="shared" si="71"/>
        <v>552861.12</v>
      </c>
      <c r="AD72" s="66">
        <f t="shared" si="72"/>
        <v>284892.72000000003</v>
      </c>
      <c r="AE72" s="66">
        <f t="shared" si="73"/>
        <v>185603.37600000002</v>
      </c>
      <c r="AF72" s="66">
        <f t="shared" si="74"/>
        <v>102674.208</v>
      </c>
      <c r="AG72" s="66">
        <f t="shared" si="75"/>
        <v>45695.664000000004</v>
      </c>
      <c r="AH72" s="66">
        <f t="shared" si="76"/>
        <v>20309.184</v>
      </c>
      <c r="AI72" s="66">
        <f t="shared" si="77"/>
        <v>10718.736</v>
      </c>
      <c r="AJ72" s="66">
        <f t="shared" si="78"/>
        <v>0</v>
      </c>
      <c r="AK72" s="66">
        <f t="shared" si="79"/>
        <v>0</v>
      </c>
      <c r="AL72" s="66">
        <f t="shared" si="80"/>
        <v>0</v>
      </c>
      <c r="AM72" s="66">
        <f t="shared" si="81"/>
        <v>245230.94400000002</v>
      </c>
      <c r="AN72" s="66">
        <f t="shared" si="82"/>
        <v>59308.704000000005</v>
      </c>
      <c r="AO72" s="66">
        <f t="shared" si="83"/>
        <v>44199.456</v>
      </c>
      <c r="AP72" s="66">
        <f t="shared" si="84"/>
        <v>24037.440000000002</v>
      </c>
      <c r="AQ72" s="66">
        <f t="shared" si="85"/>
        <v>12386.640000000001</v>
      </c>
      <c r="AR72" s="66">
        <f t="shared" si="86"/>
        <v>8069.712</v>
      </c>
      <c r="AS72" s="66">
        <f t="shared" si="87"/>
        <v>4464.0960000000005</v>
      </c>
      <c r="AT72" s="66">
        <f t="shared" si="88"/>
        <v>1986.768</v>
      </c>
      <c r="AU72" s="66">
        <f t="shared" si="89"/>
        <v>883.008</v>
      </c>
      <c r="AV72" s="66">
        <f t="shared" si="90"/>
        <v>466.032</v>
      </c>
      <c r="AW72" s="66">
        <f t="shared" si="91"/>
        <v>0</v>
      </c>
      <c r="AX72" s="66">
        <f t="shared" si="92"/>
        <v>0</v>
      </c>
      <c r="AY72" s="66">
        <f t="shared" si="93"/>
        <v>0</v>
      </c>
      <c r="AZ72" s="66">
        <f t="shared" si="94"/>
        <v>245230.94400000002</v>
      </c>
      <c r="BA72" s="66">
        <f t="shared" si="95"/>
        <v>59308.704000000005</v>
      </c>
      <c r="BB72" s="66">
        <f t="shared" si="96"/>
        <v>44199.456</v>
      </c>
      <c r="BC72" s="66">
        <f t="shared" si="97"/>
        <v>24037.440000000002</v>
      </c>
      <c r="BD72" s="66">
        <f t="shared" si="98"/>
        <v>12386.640000000001</v>
      </c>
      <c r="BE72" s="66">
        <f t="shared" si="99"/>
        <v>8069.712</v>
      </c>
      <c r="BF72" s="66">
        <f t="shared" si="100"/>
        <v>4464.0960000000005</v>
      </c>
      <c r="BG72" s="66">
        <f t="shared" si="101"/>
        <v>1986.768</v>
      </c>
      <c r="BH72" s="66">
        <f t="shared" si="102"/>
        <v>883.008</v>
      </c>
      <c r="BI72" s="66">
        <f t="shared" si="103"/>
        <v>466.032</v>
      </c>
      <c r="BJ72" s="66">
        <f t="shared" si="104"/>
        <v>0</v>
      </c>
      <c r="BK72" s="66">
        <f t="shared" si="105"/>
        <v>0</v>
      </c>
      <c r="BL72" s="66">
        <f t="shared" si="106"/>
        <v>0</v>
      </c>
    </row>
    <row r="73" spans="5:64" ht="15.75" customHeight="1">
      <c r="E73" s="173"/>
      <c r="F73" s="173"/>
      <c r="G73" s="72"/>
      <c r="H73" s="72"/>
      <c r="J73" s="67">
        <v>3</v>
      </c>
      <c r="K73" s="129">
        <f>IF('解析結果'!K$20=1,F17,IF('解析結果'!K$20=2,G17,H17))</f>
        <v>0.21</v>
      </c>
      <c r="L73" s="132">
        <f t="shared" si="107"/>
        <v>0.6</v>
      </c>
      <c r="M73" s="66">
        <f t="shared" si="55"/>
        <v>9196160.4</v>
      </c>
      <c r="N73" s="66">
        <f t="shared" si="56"/>
        <v>2224076.4</v>
      </c>
      <c r="O73" s="66">
        <f t="shared" si="57"/>
        <v>1657479.5999999999</v>
      </c>
      <c r="P73" s="66">
        <f t="shared" si="58"/>
        <v>901404</v>
      </c>
      <c r="Q73" s="66">
        <f t="shared" si="59"/>
        <v>464499</v>
      </c>
      <c r="R73" s="66">
        <f t="shared" si="60"/>
        <v>302614.2</v>
      </c>
      <c r="S73" s="66">
        <f t="shared" si="61"/>
        <v>167403.6</v>
      </c>
      <c r="T73" s="66">
        <f t="shared" si="62"/>
        <v>74503.8</v>
      </c>
      <c r="U73" s="66">
        <f t="shared" si="63"/>
        <v>33112.799999999996</v>
      </c>
      <c r="V73" s="66">
        <f t="shared" si="64"/>
        <v>17476.2</v>
      </c>
      <c r="W73" s="66">
        <f t="shared" si="65"/>
        <v>0</v>
      </c>
      <c r="X73" s="66">
        <f t="shared" si="66"/>
        <v>0</v>
      </c>
      <c r="Y73" s="66">
        <f t="shared" si="67"/>
        <v>0</v>
      </c>
      <c r="Z73" s="66">
        <f t="shared" si="68"/>
        <v>8460467.568</v>
      </c>
      <c r="AA73" s="66">
        <f t="shared" si="69"/>
        <v>2046150.2879999997</v>
      </c>
      <c r="AB73" s="66">
        <f t="shared" si="70"/>
        <v>1524881.232</v>
      </c>
      <c r="AC73" s="66">
        <f t="shared" si="71"/>
        <v>829291.6799999999</v>
      </c>
      <c r="AD73" s="66">
        <f t="shared" si="72"/>
        <v>427339.07999999996</v>
      </c>
      <c r="AE73" s="66">
        <f t="shared" si="73"/>
        <v>278405.06399999995</v>
      </c>
      <c r="AF73" s="66">
        <f t="shared" si="74"/>
        <v>154011.31199999998</v>
      </c>
      <c r="AG73" s="66">
        <f t="shared" si="75"/>
        <v>68543.496</v>
      </c>
      <c r="AH73" s="66">
        <f t="shared" si="76"/>
        <v>30463.776</v>
      </c>
      <c r="AI73" s="66">
        <f t="shared" si="77"/>
        <v>16078.103999999998</v>
      </c>
      <c r="AJ73" s="66">
        <f t="shared" si="78"/>
        <v>0</v>
      </c>
      <c r="AK73" s="66">
        <f t="shared" si="79"/>
        <v>0</v>
      </c>
      <c r="AL73" s="66">
        <f t="shared" si="80"/>
        <v>0</v>
      </c>
      <c r="AM73" s="66">
        <f t="shared" si="81"/>
        <v>367846.41599999997</v>
      </c>
      <c r="AN73" s="66">
        <f t="shared" si="82"/>
        <v>88963.056</v>
      </c>
      <c r="AO73" s="66">
        <f t="shared" si="83"/>
        <v>66299.184</v>
      </c>
      <c r="AP73" s="66">
        <f t="shared" si="84"/>
        <v>36056.159999999996</v>
      </c>
      <c r="AQ73" s="66">
        <f t="shared" si="85"/>
        <v>18579.96</v>
      </c>
      <c r="AR73" s="66">
        <f t="shared" si="86"/>
        <v>12104.568</v>
      </c>
      <c r="AS73" s="66">
        <f t="shared" si="87"/>
        <v>6696.143999999999</v>
      </c>
      <c r="AT73" s="66">
        <f t="shared" si="88"/>
        <v>2980.1519999999996</v>
      </c>
      <c r="AU73" s="66">
        <f t="shared" si="89"/>
        <v>1324.512</v>
      </c>
      <c r="AV73" s="66">
        <f t="shared" si="90"/>
        <v>699.0479999999999</v>
      </c>
      <c r="AW73" s="66">
        <f t="shared" si="91"/>
        <v>0</v>
      </c>
      <c r="AX73" s="66">
        <f t="shared" si="92"/>
        <v>0</v>
      </c>
      <c r="AY73" s="66">
        <f t="shared" si="93"/>
        <v>0</v>
      </c>
      <c r="AZ73" s="66">
        <f t="shared" si="94"/>
        <v>367846.41599999997</v>
      </c>
      <c r="BA73" s="66">
        <f t="shared" si="95"/>
        <v>88963.056</v>
      </c>
      <c r="BB73" s="66">
        <f t="shared" si="96"/>
        <v>66299.184</v>
      </c>
      <c r="BC73" s="66">
        <f t="shared" si="97"/>
        <v>36056.159999999996</v>
      </c>
      <c r="BD73" s="66">
        <f t="shared" si="98"/>
        <v>18579.96</v>
      </c>
      <c r="BE73" s="66">
        <f t="shared" si="99"/>
        <v>12104.568</v>
      </c>
      <c r="BF73" s="66">
        <f t="shared" si="100"/>
        <v>6696.143999999999</v>
      </c>
      <c r="BG73" s="66">
        <f t="shared" si="101"/>
        <v>2980.1519999999996</v>
      </c>
      <c r="BH73" s="66">
        <f t="shared" si="102"/>
        <v>1324.512</v>
      </c>
      <c r="BI73" s="66">
        <f t="shared" si="103"/>
        <v>699.0479999999999</v>
      </c>
      <c r="BJ73" s="66">
        <f t="shared" si="104"/>
        <v>0</v>
      </c>
      <c r="BK73" s="66">
        <f t="shared" si="105"/>
        <v>0</v>
      </c>
      <c r="BL73" s="66">
        <f t="shared" si="106"/>
        <v>0</v>
      </c>
    </row>
    <row r="74" spans="5:64" ht="15.75" customHeight="1">
      <c r="E74" s="173"/>
      <c r="F74" s="173"/>
      <c r="G74" s="72"/>
      <c r="H74" s="72"/>
      <c r="J74" s="67">
        <v>1</v>
      </c>
      <c r="K74" s="129">
        <f>IF('解析結果'!K$20=1,F18,IF('解析結果'!K$20=2,G18,H18))</f>
        <v>0.37</v>
      </c>
      <c r="L74" s="132">
        <f t="shared" si="107"/>
        <v>0.6</v>
      </c>
      <c r="M74" s="66">
        <f t="shared" si="55"/>
        <v>16202758.799999999</v>
      </c>
      <c r="N74" s="66">
        <f t="shared" si="56"/>
        <v>3918610.8</v>
      </c>
      <c r="O74" s="66">
        <f t="shared" si="57"/>
        <v>2920321.2</v>
      </c>
      <c r="P74" s="66">
        <f t="shared" si="58"/>
        <v>1588188</v>
      </c>
      <c r="Q74" s="66">
        <f t="shared" si="59"/>
        <v>818403</v>
      </c>
      <c r="R74" s="66">
        <f t="shared" si="60"/>
        <v>533177.4</v>
      </c>
      <c r="S74" s="66">
        <f t="shared" si="61"/>
        <v>294949.2</v>
      </c>
      <c r="T74" s="66">
        <f t="shared" si="62"/>
        <v>131268.6</v>
      </c>
      <c r="U74" s="66">
        <f t="shared" si="63"/>
        <v>58341.6</v>
      </c>
      <c r="V74" s="66">
        <f t="shared" si="64"/>
        <v>30791.399999999998</v>
      </c>
      <c r="W74" s="66">
        <f t="shared" si="65"/>
        <v>0</v>
      </c>
      <c r="X74" s="66">
        <f t="shared" si="66"/>
        <v>0</v>
      </c>
      <c r="Y74" s="66">
        <f t="shared" si="67"/>
        <v>0</v>
      </c>
      <c r="Z74" s="66">
        <f t="shared" si="68"/>
        <v>14906538.095999999</v>
      </c>
      <c r="AA74" s="66">
        <f t="shared" si="69"/>
        <v>3605121.9359999998</v>
      </c>
      <c r="AB74" s="66">
        <f t="shared" si="70"/>
        <v>2686695.504</v>
      </c>
      <c r="AC74" s="66">
        <f t="shared" si="71"/>
        <v>1461132.96</v>
      </c>
      <c r="AD74" s="66">
        <f t="shared" si="72"/>
        <v>752930.76</v>
      </c>
      <c r="AE74" s="66">
        <f t="shared" si="73"/>
        <v>490523.208</v>
      </c>
      <c r="AF74" s="66">
        <f t="shared" si="74"/>
        <v>271353.26399999997</v>
      </c>
      <c r="AG74" s="66">
        <f t="shared" si="75"/>
        <v>120767.112</v>
      </c>
      <c r="AH74" s="66">
        <f t="shared" si="76"/>
        <v>53674.272000000004</v>
      </c>
      <c r="AI74" s="66">
        <f t="shared" si="77"/>
        <v>28328.087999999996</v>
      </c>
      <c r="AJ74" s="66">
        <f t="shared" si="78"/>
        <v>0</v>
      </c>
      <c r="AK74" s="66">
        <f t="shared" si="79"/>
        <v>0</v>
      </c>
      <c r="AL74" s="66">
        <f t="shared" si="80"/>
        <v>0</v>
      </c>
      <c r="AM74" s="66">
        <f t="shared" si="81"/>
        <v>648110.352</v>
      </c>
      <c r="AN74" s="66">
        <f t="shared" si="82"/>
        <v>156744.432</v>
      </c>
      <c r="AO74" s="66">
        <f t="shared" si="83"/>
        <v>116812.84799999998</v>
      </c>
      <c r="AP74" s="66">
        <f t="shared" si="84"/>
        <v>63527.52</v>
      </c>
      <c r="AQ74" s="66">
        <f t="shared" si="85"/>
        <v>32736.12</v>
      </c>
      <c r="AR74" s="66">
        <f t="shared" si="86"/>
        <v>21327.095999999998</v>
      </c>
      <c r="AS74" s="66">
        <f t="shared" si="87"/>
        <v>11797.967999999999</v>
      </c>
      <c r="AT74" s="66">
        <f t="shared" si="88"/>
        <v>5250.744</v>
      </c>
      <c r="AU74" s="66">
        <f t="shared" si="89"/>
        <v>2333.6639999999998</v>
      </c>
      <c r="AV74" s="66">
        <f t="shared" si="90"/>
        <v>1231.656</v>
      </c>
      <c r="AW74" s="66">
        <f t="shared" si="91"/>
        <v>0</v>
      </c>
      <c r="AX74" s="66">
        <f t="shared" si="92"/>
        <v>0</v>
      </c>
      <c r="AY74" s="66">
        <f t="shared" si="93"/>
        <v>0</v>
      </c>
      <c r="AZ74" s="66">
        <f t="shared" si="94"/>
        <v>648110.352</v>
      </c>
      <c r="BA74" s="66">
        <f t="shared" si="95"/>
        <v>156744.432</v>
      </c>
      <c r="BB74" s="66">
        <f t="shared" si="96"/>
        <v>116812.84799999998</v>
      </c>
      <c r="BC74" s="66">
        <f t="shared" si="97"/>
        <v>63527.52</v>
      </c>
      <c r="BD74" s="66">
        <f t="shared" si="98"/>
        <v>32736.12</v>
      </c>
      <c r="BE74" s="66">
        <f t="shared" si="99"/>
        <v>21327.095999999998</v>
      </c>
      <c r="BF74" s="66">
        <f t="shared" si="100"/>
        <v>11797.967999999999</v>
      </c>
      <c r="BG74" s="66">
        <f t="shared" si="101"/>
        <v>5250.744</v>
      </c>
      <c r="BH74" s="66">
        <f t="shared" si="102"/>
        <v>2333.6639999999998</v>
      </c>
      <c r="BI74" s="66">
        <f t="shared" si="103"/>
        <v>1231.656</v>
      </c>
      <c r="BJ74" s="66">
        <f t="shared" si="104"/>
        <v>0</v>
      </c>
      <c r="BK74" s="66">
        <f t="shared" si="105"/>
        <v>0</v>
      </c>
      <c r="BL74" s="66">
        <f t="shared" si="106"/>
        <v>0</v>
      </c>
    </row>
    <row r="75" spans="5:64" ht="15.75" customHeight="1">
      <c r="E75" s="173"/>
      <c r="F75" s="173"/>
      <c r="G75" s="72"/>
      <c r="H75" s="72"/>
      <c r="J75" s="84">
        <v>-1</v>
      </c>
      <c r="K75" s="129">
        <f>IF('解析結果'!K$20=1,F19,IF('解析結果'!K$20=2,G19,H19))</f>
        <v>0.48</v>
      </c>
      <c r="L75" s="132">
        <f t="shared" si="107"/>
        <v>0.4</v>
      </c>
      <c r="M75" s="66">
        <f t="shared" si="55"/>
        <v>14013196.799999999</v>
      </c>
      <c r="N75" s="66">
        <f t="shared" si="56"/>
        <v>3389068.8</v>
      </c>
      <c r="O75" s="66">
        <f t="shared" si="57"/>
        <v>2525683.1999999997</v>
      </c>
      <c r="P75" s="66">
        <f t="shared" si="58"/>
        <v>1373568</v>
      </c>
      <c r="Q75" s="66">
        <f t="shared" si="59"/>
        <v>707808</v>
      </c>
      <c r="R75" s="66">
        <f t="shared" si="60"/>
        <v>461126.39999999997</v>
      </c>
      <c r="S75" s="66">
        <f t="shared" si="61"/>
        <v>255091.19999999998</v>
      </c>
      <c r="T75" s="66">
        <f t="shared" si="62"/>
        <v>113529.59999999999</v>
      </c>
      <c r="U75" s="66">
        <f t="shared" si="63"/>
        <v>50457.6</v>
      </c>
      <c r="V75" s="66">
        <f t="shared" si="64"/>
        <v>26630.399999999998</v>
      </c>
      <c r="W75" s="66">
        <f t="shared" si="65"/>
        <v>0</v>
      </c>
      <c r="X75" s="66">
        <f t="shared" si="66"/>
        <v>0</v>
      </c>
      <c r="Y75" s="66">
        <f t="shared" si="67"/>
        <v>0</v>
      </c>
      <c r="Z75" s="66">
        <f t="shared" si="68"/>
        <v>12892141.056000002</v>
      </c>
      <c r="AA75" s="66">
        <f t="shared" si="69"/>
        <v>3117943.296</v>
      </c>
      <c r="AB75" s="66">
        <f t="shared" si="70"/>
        <v>2323628.5439999998</v>
      </c>
      <c r="AC75" s="66">
        <f t="shared" si="71"/>
        <v>1263682.56</v>
      </c>
      <c r="AD75" s="66">
        <f t="shared" si="72"/>
        <v>651183.36</v>
      </c>
      <c r="AE75" s="66">
        <f t="shared" si="73"/>
        <v>424236.288</v>
      </c>
      <c r="AF75" s="66">
        <f t="shared" si="74"/>
        <v>234683.904</v>
      </c>
      <c r="AG75" s="66">
        <f t="shared" si="75"/>
        <v>104447.232</v>
      </c>
      <c r="AH75" s="66">
        <f t="shared" si="76"/>
        <v>46420.992000000006</v>
      </c>
      <c r="AI75" s="66">
        <f t="shared" si="77"/>
        <v>24499.968</v>
      </c>
      <c r="AJ75" s="66">
        <f t="shared" si="78"/>
        <v>0</v>
      </c>
      <c r="AK75" s="66">
        <f t="shared" si="79"/>
        <v>0</v>
      </c>
      <c r="AL75" s="66">
        <f t="shared" si="80"/>
        <v>0</v>
      </c>
      <c r="AM75" s="66">
        <f t="shared" si="81"/>
        <v>560527.8720000001</v>
      </c>
      <c r="AN75" s="66">
        <f t="shared" si="82"/>
        <v>135562.752</v>
      </c>
      <c r="AO75" s="66">
        <f t="shared" si="83"/>
        <v>101027.328</v>
      </c>
      <c r="AP75" s="66">
        <f t="shared" si="84"/>
        <v>54942.72</v>
      </c>
      <c r="AQ75" s="66">
        <f t="shared" si="85"/>
        <v>28312.32</v>
      </c>
      <c r="AR75" s="66">
        <f t="shared" si="86"/>
        <v>18445.056</v>
      </c>
      <c r="AS75" s="66">
        <f t="shared" si="87"/>
        <v>10203.648000000001</v>
      </c>
      <c r="AT75" s="66">
        <f t="shared" si="88"/>
        <v>4541.184</v>
      </c>
      <c r="AU75" s="66">
        <f t="shared" si="89"/>
        <v>2018.304</v>
      </c>
      <c r="AV75" s="66">
        <f t="shared" si="90"/>
        <v>1065.2160000000001</v>
      </c>
      <c r="AW75" s="66">
        <f t="shared" si="91"/>
        <v>0</v>
      </c>
      <c r="AX75" s="66">
        <f t="shared" si="92"/>
        <v>0</v>
      </c>
      <c r="AY75" s="66">
        <f t="shared" si="93"/>
        <v>0</v>
      </c>
      <c r="AZ75" s="66">
        <f t="shared" si="94"/>
        <v>560527.8720000001</v>
      </c>
      <c r="BA75" s="66">
        <f t="shared" si="95"/>
        <v>135562.752</v>
      </c>
      <c r="BB75" s="66">
        <f t="shared" si="96"/>
        <v>101027.328</v>
      </c>
      <c r="BC75" s="66">
        <f t="shared" si="97"/>
        <v>54942.72</v>
      </c>
      <c r="BD75" s="66">
        <f t="shared" si="98"/>
        <v>28312.32</v>
      </c>
      <c r="BE75" s="66">
        <f t="shared" si="99"/>
        <v>18445.056</v>
      </c>
      <c r="BF75" s="66">
        <f t="shared" si="100"/>
        <v>10203.648000000001</v>
      </c>
      <c r="BG75" s="66">
        <f t="shared" si="101"/>
        <v>4541.184</v>
      </c>
      <c r="BH75" s="66">
        <f t="shared" si="102"/>
        <v>2018.304</v>
      </c>
      <c r="BI75" s="66">
        <f t="shared" si="103"/>
        <v>1065.2160000000001</v>
      </c>
      <c r="BJ75" s="66">
        <f t="shared" si="104"/>
        <v>0</v>
      </c>
      <c r="BK75" s="66">
        <f t="shared" si="105"/>
        <v>0</v>
      </c>
      <c r="BL75" s="66">
        <f t="shared" si="106"/>
        <v>0</v>
      </c>
    </row>
    <row r="76" spans="5:64" ht="15.75" customHeight="1">
      <c r="E76" s="173"/>
      <c r="F76" s="173"/>
      <c r="G76" s="72"/>
      <c r="H76" s="72"/>
      <c r="J76" s="84">
        <v>-3</v>
      </c>
      <c r="K76" s="129">
        <f>IF('解析結果'!K$20=1,F20,IF('解析結果'!K$20=2,G20,H20))</f>
        <v>0.38</v>
      </c>
      <c r="L76" s="132">
        <f t="shared" si="107"/>
        <v>0.4</v>
      </c>
      <c r="M76" s="66">
        <f t="shared" si="55"/>
        <v>11093780.8</v>
      </c>
      <c r="N76" s="66">
        <f t="shared" si="56"/>
        <v>2683012.8</v>
      </c>
      <c r="O76" s="66">
        <f t="shared" si="57"/>
        <v>1999499.2</v>
      </c>
      <c r="P76" s="66">
        <f t="shared" si="58"/>
        <v>1087408</v>
      </c>
      <c r="Q76" s="66">
        <f t="shared" si="59"/>
        <v>560348</v>
      </c>
      <c r="R76" s="66">
        <f t="shared" si="60"/>
        <v>365058.4</v>
      </c>
      <c r="S76" s="66">
        <f t="shared" si="61"/>
        <v>201947.2</v>
      </c>
      <c r="T76" s="66">
        <f t="shared" si="62"/>
        <v>89877.6</v>
      </c>
      <c r="U76" s="66">
        <f t="shared" si="63"/>
        <v>39945.6</v>
      </c>
      <c r="V76" s="66">
        <f t="shared" si="64"/>
        <v>21082.4</v>
      </c>
      <c r="W76" s="66">
        <f t="shared" si="65"/>
        <v>0</v>
      </c>
      <c r="X76" s="66">
        <f t="shared" si="66"/>
        <v>0</v>
      </c>
      <c r="Y76" s="66">
        <f t="shared" si="67"/>
        <v>0</v>
      </c>
      <c r="Z76" s="66">
        <f t="shared" si="68"/>
        <v>10206278.336000001</v>
      </c>
      <c r="AA76" s="66">
        <f t="shared" si="69"/>
        <v>2468371.776</v>
      </c>
      <c r="AB76" s="66">
        <f t="shared" si="70"/>
        <v>1839539.264</v>
      </c>
      <c r="AC76" s="66">
        <f t="shared" si="71"/>
        <v>1000415.36</v>
      </c>
      <c r="AD76" s="66">
        <f t="shared" si="72"/>
        <v>515520.16000000003</v>
      </c>
      <c r="AE76" s="66">
        <f t="shared" si="73"/>
        <v>335853.72800000006</v>
      </c>
      <c r="AF76" s="66">
        <f t="shared" si="74"/>
        <v>185791.42400000003</v>
      </c>
      <c r="AG76" s="66">
        <f t="shared" si="75"/>
        <v>82687.392</v>
      </c>
      <c r="AH76" s="66">
        <f t="shared" si="76"/>
        <v>36749.952000000005</v>
      </c>
      <c r="AI76" s="66">
        <f t="shared" si="77"/>
        <v>19395.808</v>
      </c>
      <c r="AJ76" s="66">
        <f t="shared" si="78"/>
        <v>0</v>
      </c>
      <c r="AK76" s="66">
        <f t="shared" si="79"/>
        <v>0</v>
      </c>
      <c r="AL76" s="66">
        <f t="shared" si="80"/>
        <v>0</v>
      </c>
      <c r="AM76" s="66">
        <f t="shared" si="81"/>
        <v>443751.2320000001</v>
      </c>
      <c r="AN76" s="66">
        <f t="shared" si="82"/>
        <v>107320.51200000002</v>
      </c>
      <c r="AO76" s="66">
        <f t="shared" si="83"/>
        <v>79979.96800000001</v>
      </c>
      <c r="AP76" s="66">
        <f t="shared" si="84"/>
        <v>43496.32</v>
      </c>
      <c r="AQ76" s="66">
        <f t="shared" si="85"/>
        <v>22413.920000000002</v>
      </c>
      <c r="AR76" s="66">
        <f t="shared" si="86"/>
        <v>14602.336000000001</v>
      </c>
      <c r="AS76" s="66">
        <f t="shared" si="87"/>
        <v>8077.888000000001</v>
      </c>
      <c r="AT76" s="66">
        <f t="shared" si="88"/>
        <v>3595.1040000000003</v>
      </c>
      <c r="AU76" s="66">
        <f t="shared" si="89"/>
        <v>1597.824</v>
      </c>
      <c r="AV76" s="66">
        <f t="shared" si="90"/>
        <v>843.2960000000002</v>
      </c>
      <c r="AW76" s="66">
        <f t="shared" si="91"/>
        <v>0</v>
      </c>
      <c r="AX76" s="66">
        <f t="shared" si="92"/>
        <v>0</v>
      </c>
      <c r="AY76" s="66">
        <f t="shared" si="93"/>
        <v>0</v>
      </c>
      <c r="AZ76" s="66">
        <f t="shared" si="94"/>
        <v>443751.2320000001</v>
      </c>
      <c r="BA76" s="66">
        <f t="shared" si="95"/>
        <v>107320.51200000002</v>
      </c>
      <c r="BB76" s="66">
        <f t="shared" si="96"/>
        <v>79979.96800000001</v>
      </c>
      <c r="BC76" s="66">
        <f t="shared" si="97"/>
        <v>43496.32</v>
      </c>
      <c r="BD76" s="66">
        <f t="shared" si="98"/>
        <v>22413.920000000002</v>
      </c>
      <c r="BE76" s="66">
        <f t="shared" si="99"/>
        <v>14602.336000000001</v>
      </c>
      <c r="BF76" s="66">
        <f t="shared" si="100"/>
        <v>8077.888000000001</v>
      </c>
      <c r="BG76" s="66">
        <f t="shared" si="101"/>
        <v>3595.1040000000003</v>
      </c>
      <c r="BH76" s="66">
        <f t="shared" si="102"/>
        <v>1597.824</v>
      </c>
      <c r="BI76" s="66">
        <f t="shared" si="103"/>
        <v>843.2960000000002</v>
      </c>
      <c r="BJ76" s="66">
        <f t="shared" si="104"/>
        <v>0</v>
      </c>
      <c r="BK76" s="66">
        <f t="shared" si="105"/>
        <v>0</v>
      </c>
      <c r="BL76" s="66">
        <f t="shared" si="106"/>
        <v>0</v>
      </c>
    </row>
    <row r="77" spans="10:64" ht="15.75" customHeight="1">
      <c r="J77" s="84">
        <v>-5</v>
      </c>
      <c r="K77" s="129">
        <f>IF('解析結果'!K$20=1,F21,IF('解析結果'!K$20=2,G21,H21))</f>
        <v>0.12</v>
      </c>
      <c r="L77" s="132">
        <f t="shared" si="107"/>
        <v>0.4</v>
      </c>
      <c r="M77" s="66">
        <f t="shared" si="55"/>
        <v>3503299.1999999997</v>
      </c>
      <c r="N77" s="66">
        <f t="shared" si="56"/>
        <v>847267.2</v>
      </c>
      <c r="O77" s="66">
        <f t="shared" si="57"/>
        <v>631420.7999999999</v>
      </c>
      <c r="P77" s="66">
        <f t="shared" si="58"/>
        <v>343392</v>
      </c>
      <c r="Q77" s="66">
        <f t="shared" si="59"/>
        <v>176952</v>
      </c>
      <c r="R77" s="66">
        <f t="shared" si="60"/>
        <v>115281.59999999999</v>
      </c>
      <c r="S77" s="66">
        <f t="shared" si="61"/>
        <v>63772.799999999996</v>
      </c>
      <c r="T77" s="66">
        <f t="shared" si="62"/>
        <v>28382.399999999998</v>
      </c>
      <c r="U77" s="66">
        <f t="shared" si="63"/>
        <v>12614.4</v>
      </c>
      <c r="V77" s="66">
        <f t="shared" si="64"/>
        <v>6657.599999999999</v>
      </c>
      <c r="W77" s="66">
        <f t="shared" si="65"/>
        <v>0</v>
      </c>
      <c r="X77" s="66">
        <f t="shared" si="66"/>
        <v>0</v>
      </c>
      <c r="Y77" s="66">
        <f t="shared" si="67"/>
        <v>0</v>
      </c>
      <c r="Z77" s="66">
        <f t="shared" si="68"/>
        <v>3223035.2640000004</v>
      </c>
      <c r="AA77" s="66">
        <f t="shared" si="69"/>
        <v>779485.824</v>
      </c>
      <c r="AB77" s="66">
        <f t="shared" si="70"/>
        <v>580907.1359999999</v>
      </c>
      <c r="AC77" s="66">
        <f t="shared" si="71"/>
        <v>315920.64</v>
      </c>
      <c r="AD77" s="66">
        <f t="shared" si="72"/>
        <v>162795.84</v>
      </c>
      <c r="AE77" s="66">
        <f t="shared" si="73"/>
        <v>106059.072</v>
      </c>
      <c r="AF77" s="66">
        <f t="shared" si="74"/>
        <v>58670.976</v>
      </c>
      <c r="AG77" s="66">
        <f t="shared" si="75"/>
        <v>26111.808</v>
      </c>
      <c r="AH77" s="66">
        <f t="shared" si="76"/>
        <v>11605.248000000001</v>
      </c>
      <c r="AI77" s="66">
        <f t="shared" si="77"/>
        <v>6124.992</v>
      </c>
      <c r="AJ77" s="66">
        <f t="shared" si="78"/>
        <v>0</v>
      </c>
      <c r="AK77" s="66">
        <f t="shared" si="79"/>
        <v>0</v>
      </c>
      <c r="AL77" s="66">
        <f t="shared" si="80"/>
        <v>0</v>
      </c>
      <c r="AM77" s="66">
        <f t="shared" si="81"/>
        <v>140131.96800000002</v>
      </c>
      <c r="AN77" s="66">
        <f t="shared" si="82"/>
        <v>33890.688</v>
      </c>
      <c r="AO77" s="66">
        <f t="shared" si="83"/>
        <v>25256.832</v>
      </c>
      <c r="AP77" s="66">
        <f t="shared" si="84"/>
        <v>13735.68</v>
      </c>
      <c r="AQ77" s="66">
        <f t="shared" si="85"/>
        <v>7078.08</v>
      </c>
      <c r="AR77" s="66">
        <f t="shared" si="86"/>
        <v>4611.264</v>
      </c>
      <c r="AS77" s="66">
        <f t="shared" si="87"/>
        <v>2550.9120000000003</v>
      </c>
      <c r="AT77" s="66">
        <f t="shared" si="88"/>
        <v>1135.296</v>
      </c>
      <c r="AU77" s="66">
        <f t="shared" si="89"/>
        <v>504.576</v>
      </c>
      <c r="AV77" s="66">
        <f t="shared" si="90"/>
        <v>266.30400000000003</v>
      </c>
      <c r="AW77" s="66">
        <f t="shared" si="91"/>
        <v>0</v>
      </c>
      <c r="AX77" s="66">
        <f t="shared" si="92"/>
        <v>0</v>
      </c>
      <c r="AY77" s="66">
        <f t="shared" si="93"/>
        <v>0</v>
      </c>
      <c r="AZ77" s="66">
        <f t="shared" si="94"/>
        <v>140131.96800000002</v>
      </c>
      <c r="BA77" s="66">
        <f t="shared" si="95"/>
        <v>33890.688</v>
      </c>
      <c r="BB77" s="66">
        <f t="shared" si="96"/>
        <v>25256.832</v>
      </c>
      <c r="BC77" s="66">
        <f t="shared" si="97"/>
        <v>13735.68</v>
      </c>
      <c r="BD77" s="66">
        <f t="shared" si="98"/>
        <v>7078.08</v>
      </c>
      <c r="BE77" s="66">
        <f t="shared" si="99"/>
        <v>4611.264</v>
      </c>
      <c r="BF77" s="66">
        <f t="shared" si="100"/>
        <v>2550.9120000000003</v>
      </c>
      <c r="BG77" s="66">
        <f t="shared" si="101"/>
        <v>1135.296</v>
      </c>
      <c r="BH77" s="66">
        <f t="shared" si="102"/>
        <v>504.576</v>
      </c>
      <c r="BI77" s="66">
        <f t="shared" si="103"/>
        <v>266.30400000000003</v>
      </c>
      <c r="BJ77" s="66">
        <f t="shared" si="104"/>
        <v>0</v>
      </c>
      <c r="BK77" s="66">
        <f t="shared" si="105"/>
        <v>0</v>
      </c>
      <c r="BL77" s="66">
        <f t="shared" si="106"/>
        <v>0</v>
      </c>
    </row>
    <row r="78" spans="10:64" ht="15.75" customHeight="1">
      <c r="J78" s="84">
        <v>-7</v>
      </c>
      <c r="K78" s="129">
        <f>IF('解析結果'!K$20=1,F22,IF('解析結果'!K$20=2,G22,H22))</f>
        <v>0.02</v>
      </c>
      <c r="L78" s="132">
        <f t="shared" si="107"/>
        <v>0.4</v>
      </c>
      <c r="M78" s="66">
        <f t="shared" si="55"/>
        <v>583883.2000000001</v>
      </c>
      <c r="N78" s="66">
        <f t="shared" si="56"/>
        <v>141211.2</v>
      </c>
      <c r="O78" s="66">
        <f t="shared" si="57"/>
        <v>105236.8</v>
      </c>
      <c r="P78" s="66">
        <f t="shared" si="58"/>
        <v>57232</v>
      </c>
      <c r="Q78" s="66">
        <f t="shared" si="59"/>
        <v>29492</v>
      </c>
      <c r="R78" s="66">
        <f t="shared" si="60"/>
        <v>19213.600000000002</v>
      </c>
      <c r="S78" s="66">
        <f t="shared" si="61"/>
        <v>10628.800000000001</v>
      </c>
      <c r="T78" s="66">
        <f t="shared" si="62"/>
        <v>4730.400000000001</v>
      </c>
      <c r="U78" s="66">
        <f t="shared" si="63"/>
        <v>2102.4</v>
      </c>
      <c r="V78" s="66">
        <f t="shared" si="64"/>
        <v>1109.6000000000001</v>
      </c>
      <c r="W78" s="66">
        <f t="shared" si="65"/>
        <v>0</v>
      </c>
      <c r="X78" s="66">
        <f t="shared" si="66"/>
        <v>0</v>
      </c>
      <c r="Y78" s="66">
        <f t="shared" si="67"/>
        <v>0</v>
      </c>
      <c r="Z78" s="66">
        <f t="shared" si="68"/>
        <v>537172.5440000001</v>
      </c>
      <c r="AA78" s="66">
        <f t="shared" si="69"/>
        <v>129914.304</v>
      </c>
      <c r="AB78" s="66">
        <f t="shared" si="70"/>
        <v>96817.856</v>
      </c>
      <c r="AC78" s="66">
        <f t="shared" si="71"/>
        <v>52653.44</v>
      </c>
      <c r="AD78" s="66">
        <f t="shared" si="72"/>
        <v>27132.64</v>
      </c>
      <c r="AE78" s="66">
        <f t="shared" si="73"/>
        <v>17676.512000000002</v>
      </c>
      <c r="AF78" s="66">
        <f t="shared" si="74"/>
        <v>9778.496000000001</v>
      </c>
      <c r="AG78" s="66">
        <f t="shared" si="75"/>
        <v>4351.968000000001</v>
      </c>
      <c r="AH78" s="66">
        <f t="shared" si="76"/>
        <v>1934.2080000000003</v>
      </c>
      <c r="AI78" s="66">
        <f t="shared" si="77"/>
        <v>1020.8320000000001</v>
      </c>
      <c r="AJ78" s="66">
        <f t="shared" si="78"/>
        <v>0</v>
      </c>
      <c r="AK78" s="66">
        <f t="shared" si="79"/>
        <v>0</v>
      </c>
      <c r="AL78" s="66">
        <f t="shared" si="80"/>
        <v>0</v>
      </c>
      <c r="AM78" s="66">
        <f t="shared" si="81"/>
        <v>23355.328000000005</v>
      </c>
      <c r="AN78" s="66">
        <f t="shared" si="82"/>
        <v>5648.448</v>
      </c>
      <c r="AO78" s="66">
        <f t="shared" si="83"/>
        <v>4209.472</v>
      </c>
      <c r="AP78" s="66">
        <f t="shared" si="84"/>
        <v>2289.28</v>
      </c>
      <c r="AQ78" s="66">
        <f t="shared" si="85"/>
        <v>1179.68</v>
      </c>
      <c r="AR78" s="66">
        <f t="shared" si="86"/>
        <v>768.5440000000001</v>
      </c>
      <c r="AS78" s="66">
        <f t="shared" si="87"/>
        <v>425.15200000000004</v>
      </c>
      <c r="AT78" s="66">
        <f t="shared" si="88"/>
        <v>189.21600000000004</v>
      </c>
      <c r="AU78" s="66">
        <f t="shared" si="89"/>
        <v>84.096</v>
      </c>
      <c r="AV78" s="66">
        <f t="shared" si="90"/>
        <v>44.38400000000001</v>
      </c>
      <c r="AW78" s="66">
        <f t="shared" si="91"/>
        <v>0</v>
      </c>
      <c r="AX78" s="66">
        <f t="shared" si="92"/>
        <v>0</v>
      </c>
      <c r="AY78" s="66">
        <f t="shared" si="93"/>
        <v>0</v>
      </c>
      <c r="AZ78" s="66">
        <f t="shared" si="94"/>
        <v>23355.328000000005</v>
      </c>
      <c r="BA78" s="66">
        <f t="shared" si="95"/>
        <v>5648.448</v>
      </c>
      <c r="BB78" s="66">
        <f t="shared" si="96"/>
        <v>4209.472</v>
      </c>
      <c r="BC78" s="66">
        <f t="shared" si="97"/>
        <v>2289.28</v>
      </c>
      <c r="BD78" s="66">
        <f t="shared" si="98"/>
        <v>1179.68</v>
      </c>
      <c r="BE78" s="66">
        <f t="shared" si="99"/>
        <v>768.5440000000001</v>
      </c>
      <c r="BF78" s="66">
        <f t="shared" si="100"/>
        <v>425.15200000000004</v>
      </c>
      <c r="BG78" s="66">
        <f t="shared" si="101"/>
        <v>189.21600000000004</v>
      </c>
      <c r="BH78" s="66">
        <f t="shared" si="102"/>
        <v>84.096</v>
      </c>
      <c r="BI78" s="66">
        <f t="shared" si="103"/>
        <v>44.38400000000001</v>
      </c>
      <c r="BJ78" s="66">
        <f t="shared" si="104"/>
        <v>0</v>
      </c>
      <c r="BK78" s="66">
        <f t="shared" si="105"/>
        <v>0</v>
      </c>
      <c r="BL78" s="66">
        <f t="shared" si="106"/>
        <v>0</v>
      </c>
    </row>
    <row r="79" spans="10:64" ht="15.75" customHeight="1" thickBot="1">
      <c r="J79" s="84">
        <v>-9</v>
      </c>
      <c r="K79" s="130">
        <f>IF('解析結果'!K$20=1,F23,IF('解析結果'!K$20=2,G23,H23))</f>
        <v>0</v>
      </c>
      <c r="L79" s="133">
        <f t="shared" si="107"/>
        <v>0.4</v>
      </c>
      <c r="M79" s="66">
        <f t="shared" si="55"/>
        <v>0</v>
      </c>
      <c r="N79" s="66">
        <f t="shared" si="56"/>
        <v>0</v>
      </c>
      <c r="O79" s="66">
        <f t="shared" si="57"/>
        <v>0</v>
      </c>
      <c r="P79" s="66">
        <f t="shared" si="58"/>
        <v>0</v>
      </c>
      <c r="Q79" s="66">
        <f t="shared" si="59"/>
        <v>0</v>
      </c>
      <c r="R79" s="66">
        <f t="shared" si="60"/>
        <v>0</v>
      </c>
      <c r="S79" s="66">
        <f t="shared" si="61"/>
        <v>0</v>
      </c>
      <c r="T79" s="66">
        <f t="shared" si="62"/>
        <v>0</v>
      </c>
      <c r="U79" s="66">
        <f t="shared" si="63"/>
        <v>0</v>
      </c>
      <c r="V79" s="66">
        <f t="shared" si="64"/>
        <v>0</v>
      </c>
      <c r="W79" s="66">
        <f t="shared" si="65"/>
        <v>0</v>
      </c>
      <c r="X79" s="66">
        <f t="shared" si="66"/>
        <v>0</v>
      </c>
      <c r="Y79" s="66">
        <f t="shared" si="67"/>
        <v>0</v>
      </c>
      <c r="Z79" s="66">
        <f t="shared" si="68"/>
        <v>0</v>
      </c>
      <c r="AA79" s="66">
        <f t="shared" si="69"/>
        <v>0</v>
      </c>
      <c r="AB79" s="66">
        <f t="shared" si="70"/>
        <v>0</v>
      </c>
      <c r="AC79" s="66">
        <f t="shared" si="71"/>
        <v>0</v>
      </c>
      <c r="AD79" s="66">
        <f t="shared" si="72"/>
        <v>0</v>
      </c>
      <c r="AE79" s="66">
        <f t="shared" si="73"/>
        <v>0</v>
      </c>
      <c r="AF79" s="66">
        <f t="shared" si="74"/>
        <v>0</v>
      </c>
      <c r="AG79" s="66">
        <f t="shared" si="75"/>
        <v>0</v>
      </c>
      <c r="AH79" s="66">
        <f t="shared" si="76"/>
        <v>0</v>
      </c>
      <c r="AI79" s="66">
        <f t="shared" si="77"/>
        <v>0</v>
      </c>
      <c r="AJ79" s="66">
        <f t="shared" si="78"/>
        <v>0</v>
      </c>
      <c r="AK79" s="66">
        <f t="shared" si="79"/>
        <v>0</v>
      </c>
      <c r="AL79" s="66">
        <f t="shared" si="80"/>
        <v>0</v>
      </c>
      <c r="AM79" s="66">
        <f t="shared" si="81"/>
        <v>0</v>
      </c>
      <c r="AN79" s="66">
        <f t="shared" si="82"/>
        <v>0</v>
      </c>
      <c r="AO79" s="66">
        <f t="shared" si="83"/>
        <v>0</v>
      </c>
      <c r="AP79" s="66">
        <f t="shared" si="84"/>
        <v>0</v>
      </c>
      <c r="AQ79" s="66">
        <f t="shared" si="85"/>
        <v>0</v>
      </c>
      <c r="AR79" s="66">
        <f t="shared" si="86"/>
        <v>0</v>
      </c>
      <c r="AS79" s="66">
        <f t="shared" si="87"/>
        <v>0</v>
      </c>
      <c r="AT79" s="66">
        <f t="shared" si="88"/>
        <v>0</v>
      </c>
      <c r="AU79" s="66">
        <f t="shared" si="89"/>
        <v>0</v>
      </c>
      <c r="AV79" s="66">
        <f t="shared" si="90"/>
        <v>0</v>
      </c>
      <c r="AW79" s="66">
        <f t="shared" si="91"/>
        <v>0</v>
      </c>
      <c r="AX79" s="66">
        <f t="shared" si="92"/>
        <v>0</v>
      </c>
      <c r="AY79" s="66">
        <f t="shared" si="93"/>
        <v>0</v>
      </c>
      <c r="AZ79" s="66">
        <f t="shared" si="94"/>
        <v>0</v>
      </c>
      <c r="BA79" s="66">
        <f t="shared" si="95"/>
        <v>0</v>
      </c>
      <c r="BB79" s="66">
        <f t="shared" si="96"/>
        <v>0</v>
      </c>
      <c r="BC79" s="66">
        <f t="shared" si="97"/>
        <v>0</v>
      </c>
      <c r="BD79" s="66">
        <f t="shared" si="98"/>
        <v>0</v>
      </c>
      <c r="BE79" s="66">
        <f t="shared" si="99"/>
        <v>0</v>
      </c>
      <c r="BF79" s="66">
        <f t="shared" si="100"/>
        <v>0</v>
      </c>
      <c r="BG79" s="66">
        <f t="shared" si="101"/>
        <v>0</v>
      </c>
      <c r="BH79" s="66">
        <f t="shared" si="102"/>
        <v>0</v>
      </c>
      <c r="BI79" s="66">
        <f t="shared" si="103"/>
        <v>0</v>
      </c>
      <c r="BJ79" s="66">
        <f t="shared" si="104"/>
        <v>0</v>
      </c>
      <c r="BK79" s="66">
        <f t="shared" si="105"/>
        <v>0</v>
      </c>
      <c r="BL79" s="66">
        <f t="shared" si="106"/>
        <v>0</v>
      </c>
    </row>
    <row r="80" spans="10:12" ht="15.75" customHeight="1">
      <c r="J80" s="84"/>
      <c r="L80" s="93"/>
    </row>
    <row r="81" spans="10:12" ht="15.75" customHeight="1">
      <c r="J81" s="84"/>
      <c r="L81" s="93"/>
    </row>
    <row r="82" ht="15.75" customHeight="1">
      <c r="L82" s="64" t="s">
        <v>113</v>
      </c>
    </row>
    <row r="83" spans="13:64" ht="15.75" customHeight="1">
      <c r="M83" s="167" t="s">
        <v>94</v>
      </c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9"/>
      <c r="Z83" s="167" t="s">
        <v>97</v>
      </c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9"/>
      <c r="AM83" s="167" t="s">
        <v>96</v>
      </c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9"/>
      <c r="AZ83" s="167" t="s">
        <v>95</v>
      </c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9"/>
    </row>
    <row r="84" spans="12:64" ht="15.75" customHeight="1">
      <c r="L84" s="67" t="s">
        <v>73</v>
      </c>
      <c r="M84" s="66" t="s">
        <v>143</v>
      </c>
      <c r="N84" s="66" t="s">
        <v>144</v>
      </c>
      <c r="O84" s="66" t="s">
        <v>145</v>
      </c>
      <c r="P84" s="66" t="s">
        <v>146</v>
      </c>
      <c r="Q84" s="66" t="s">
        <v>147</v>
      </c>
      <c r="R84" s="66" t="s">
        <v>148</v>
      </c>
      <c r="S84" s="66" t="s">
        <v>149</v>
      </c>
      <c r="T84" s="66" t="s">
        <v>150</v>
      </c>
      <c r="U84" s="66" t="s">
        <v>151</v>
      </c>
      <c r="V84" s="66" t="s">
        <v>152</v>
      </c>
      <c r="W84" s="66" t="s">
        <v>153</v>
      </c>
      <c r="X84" s="66" t="s">
        <v>154</v>
      </c>
      <c r="Y84" s="66" t="s">
        <v>155</v>
      </c>
      <c r="Z84" s="66" t="s">
        <v>143</v>
      </c>
      <c r="AA84" s="66" t="s">
        <v>144</v>
      </c>
      <c r="AB84" s="66" t="s">
        <v>145</v>
      </c>
      <c r="AC84" s="66" t="s">
        <v>146</v>
      </c>
      <c r="AD84" s="66" t="s">
        <v>147</v>
      </c>
      <c r="AE84" s="66" t="s">
        <v>148</v>
      </c>
      <c r="AF84" s="66" t="s">
        <v>149</v>
      </c>
      <c r="AG84" s="66" t="s">
        <v>150</v>
      </c>
      <c r="AH84" s="66" t="s">
        <v>151</v>
      </c>
      <c r="AI84" s="66" t="s">
        <v>152</v>
      </c>
      <c r="AJ84" s="66" t="s">
        <v>153</v>
      </c>
      <c r="AK84" s="66" t="s">
        <v>154</v>
      </c>
      <c r="AL84" s="66" t="s">
        <v>155</v>
      </c>
      <c r="AM84" s="66" t="s">
        <v>143</v>
      </c>
      <c r="AN84" s="66" t="s">
        <v>144</v>
      </c>
      <c r="AO84" s="66" t="s">
        <v>145</v>
      </c>
      <c r="AP84" s="66" t="s">
        <v>146</v>
      </c>
      <c r="AQ84" s="66" t="s">
        <v>147</v>
      </c>
      <c r="AR84" s="66" t="s">
        <v>148</v>
      </c>
      <c r="AS84" s="66" t="s">
        <v>149</v>
      </c>
      <c r="AT84" s="66" t="s">
        <v>150</v>
      </c>
      <c r="AU84" s="66" t="s">
        <v>151</v>
      </c>
      <c r="AV84" s="66" t="s">
        <v>152</v>
      </c>
      <c r="AW84" s="66" t="s">
        <v>153</v>
      </c>
      <c r="AX84" s="66" t="s">
        <v>154</v>
      </c>
      <c r="AY84" s="66" t="s">
        <v>155</v>
      </c>
      <c r="AZ84" s="66" t="s">
        <v>143</v>
      </c>
      <c r="BA84" s="66" t="s">
        <v>144</v>
      </c>
      <c r="BB84" s="66" t="s">
        <v>145</v>
      </c>
      <c r="BC84" s="66" t="s">
        <v>146</v>
      </c>
      <c r="BD84" s="66" t="s">
        <v>147</v>
      </c>
      <c r="BE84" s="66" t="s">
        <v>148</v>
      </c>
      <c r="BF84" s="66" t="s">
        <v>149</v>
      </c>
      <c r="BG84" s="66" t="s">
        <v>150</v>
      </c>
      <c r="BH84" s="66" t="s">
        <v>151</v>
      </c>
      <c r="BI84" s="66" t="s">
        <v>152</v>
      </c>
      <c r="BJ84" s="66" t="s">
        <v>153</v>
      </c>
      <c r="BK84" s="66" t="s">
        <v>154</v>
      </c>
      <c r="BL84" s="66" t="s">
        <v>155</v>
      </c>
    </row>
    <row r="85" spans="12:64" ht="15.75" customHeight="1">
      <c r="L85" s="67">
        <v>19</v>
      </c>
      <c r="M85" s="77">
        <f aca="true" t="shared" si="108" ref="M85:AR85">IF(M44&gt;0.9,10^((1-M44)/0.044),IF(M44&gt;0.8,10^((1.077-M44)/0.077),10^((1.224-M44)/0.118)))</f>
        <v>10555604.090725416</v>
      </c>
      <c r="N85" s="77">
        <f t="shared" si="108"/>
        <v>5469023.175597197</v>
      </c>
      <c r="O85" s="77">
        <f>IF(O44&gt;0.9,10^((1-O44)/0.044),IF(O44&gt;0.8,10^((1.077-O44)/0.077),10^((1.224-O44)/0.118)))</f>
        <v>2925599.8739854246</v>
      </c>
      <c r="P85" s="77">
        <f t="shared" si="108"/>
        <v>1610912.0020519353</v>
      </c>
      <c r="Q85" s="77">
        <f t="shared" si="108"/>
        <v>910682.3025981877</v>
      </c>
      <c r="R85" s="77">
        <f t="shared" si="108"/>
        <v>527417.21975327</v>
      </c>
      <c r="S85" s="77">
        <f t="shared" si="108"/>
        <v>312336.03205561795</v>
      </c>
      <c r="T85" s="77">
        <f t="shared" si="108"/>
        <v>188828.14291920367</v>
      </c>
      <c r="U85" s="77">
        <f t="shared" si="108"/>
        <v>116378.71308809468</v>
      </c>
      <c r="V85" s="77">
        <f t="shared" si="108"/>
        <v>73030.04388798536</v>
      </c>
      <c r="W85" s="77">
        <f t="shared" si="108"/>
        <v>46609.16974493166</v>
      </c>
      <c r="X85" s="77">
        <f t="shared" si="108"/>
        <v>19896.248237728512</v>
      </c>
      <c r="Y85" s="77">
        <f t="shared" si="108"/>
        <v>8991.842756701519</v>
      </c>
      <c r="Z85" s="77">
        <f t="shared" si="108"/>
        <v>18379209.104531836</v>
      </c>
      <c r="AA85" s="77">
        <f t="shared" si="108"/>
        <v>16114326.285343561</v>
      </c>
      <c r="AB85" s="77">
        <f t="shared" si="108"/>
        <v>14219135.278185217</v>
      </c>
      <c r="AC85" s="77">
        <f t="shared" si="108"/>
        <v>12619570.19670656</v>
      </c>
      <c r="AD85" s="77">
        <f t="shared" si="108"/>
        <v>11259097.492398549</v>
      </c>
      <c r="AE85" s="77">
        <f t="shared" si="108"/>
        <v>10093947.958830928</v>
      </c>
      <c r="AF85" s="77">
        <f t="shared" si="108"/>
        <v>9089806.077286411</v>
      </c>
      <c r="AG85" s="77">
        <f t="shared" si="108"/>
        <v>8219464.890373761</v>
      </c>
      <c r="AH85" s="77">
        <f t="shared" si="108"/>
        <v>7461135.211666039</v>
      </c>
      <c r="AI85" s="77">
        <f t="shared" si="108"/>
        <v>6797207.260498775</v>
      </c>
      <c r="AJ85" s="77">
        <f t="shared" si="108"/>
        <v>6213330.763582109</v>
      </c>
      <c r="AK85" s="77">
        <f t="shared" si="108"/>
        <v>5240641.340963935</v>
      </c>
      <c r="AL85" s="77">
        <f t="shared" si="108"/>
        <v>4470951.317615986</v>
      </c>
      <c r="AM85" s="77">
        <f t="shared" si="108"/>
        <v>19698460.440519363</v>
      </c>
      <c r="AN85" s="77">
        <f t="shared" si="108"/>
        <v>18444842.52427628</v>
      </c>
      <c r="AO85" s="77">
        <f t="shared" si="108"/>
        <v>17326285.57365084</v>
      </c>
      <c r="AP85" s="77">
        <f t="shared" si="108"/>
        <v>16322668.369148385</v>
      </c>
      <c r="AQ85" s="77">
        <f t="shared" si="108"/>
        <v>15417738.134570308</v>
      </c>
      <c r="AR85" s="77">
        <f t="shared" si="108"/>
        <v>14598203.24452953</v>
      </c>
      <c r="AS85" s="77">
        <f aca="true" t="shared" si="109" ref="AS85:BL85">IF(AS44&gt;0.9,10^((1-AS44)/0.044),IF(AS44&gt;0.8,10^((1.077-AS44)/0.077),10^((1.224-AS44)/0.118)))</f>
        <v>13853074.959640063</v>
      </c>
      <c r="AT85" s="77">
        <f t="shared" si="109"/>
        <v>13173180.649858408</v>
      </c>
      <c r="AU85" s="77">
        <f t="shared" si="109"/>
        <v>12550797.72703006</v>
      </c>
      <c r="AV85" s="77">
        <f t="shared" si="109"/>
        <v>11979374.208745392</v>
      </c>
      <c r="AW85" s="77">
        <f t="shared" si="109"/>
        <v>11453312.541266603</v>
      </c>
      <c r="AX85" s="77">
        <f t="shared" si="109"/>
        <v>10518676.397345651</v>
      </c>
      <c r="AY85" s="77">
        <f t="shared" si="109"/>
        <v>9715582.539555341</v>
      </c>
      <c r="AZ85" s="77">
        <f t="shared" si="109"/>
        <v>20966561.08798971</v>
      </c>
      <c r="BA85" s="77">
        <f t="shared" si="109"/>
        <v>20829146.306201164</v>
      </c>
      <c r="BB85" s="77">
        <f t="shared" si="109"/>
        <v>20699245.820207577</v>
      </c>
      <c r="BC85" s="77">
        <f t="shared" si="109"/>
        <v>20576101.380123366</v>
      </c>
      <c r="BD85" s="77">
        <f t="shared" si="109"/>
        <v>20459077.235045224</v>
      </c>
      <c r="BE85" s="77">
        <f t="shared" si="109"/>
        <v>20347633.939509757</v>
      </c>
      <c r="BF85" s="77">
        <f t="shared" si="109"/>
        <v>20241308.952697363</v>
      </c>
      <c r="BG85" s="77">
        <f t="shared" si="109"/>
        <v>20139701.997067764</v>
      </c>
      <c r="BH85" s="77">
        <f t="shared" si="109"/>
        <v>20042463.824158806</v>
      </c>
      <c r="BI85" s="77">
        <f t="shared" si="109"/>
        <v>19949287.466427177</v>
      </c>
      <c r="BJ85" s="77">
        <f t="shared" si="109"/>
        <v>19859901.3341905</v>
      </c>
      <c r="BK85" s="77">
        <f t="shared" si="109"/>
        <v>19691558.264155086</v>
      </c>
      <c r="BL85" s="77">
        <f t="shared" si="109"/>
        <v>19535784.68037631</v>
      </c>
    </row>
    <row r="86" spans="12:64" ht="15.75" customHeight="1">
      <c r="L86" s="67">
        <v>17</v>
      </c>
      <c r="M86" s="77">
        <f aca="true" t="shared" si="110" ref="M86:AR86">IF(M45&gt;0.9,10^((1-M45)/0.044),IF(M45&gt;0.8,10^((1.077-M45)/0.077),10^((1.224-M45)/0.118)))</f>
        <v>22098427.304912236</v>
      </c>
      <c r="N86" s="77">
        <f t="shared" si="110"/>
        <v>11449539.982368646</v>
      </c>
      <c r="O86" s="77">
        <f t="shared" si="110"/>
        <v>6124818.2086833315</v>
      </c>
      <c r="P86" s="77">
        <f t="shared" si="110"/>
        <v>3372485.5030545956</v>
      </c>
      <c r="Q86" s="77">
        <f t="shared" si="110"/>
        <v>1906536.7068397722</v>
      </c>
      <c r="R86" s="77">
        <f t="shared" si="110"/>
        <v>1104161.4473128235</v>
      </c>
      <c r="S86" s="77">
        <f t="shared" si="110"/>
        <v>653883.4764701228</v>
      </c>
      <c r="T86" s="77">
        <f t="shared" si="110"/>
        <v>395316.54972622375</v>
      </c>
      <c r="U86" s="77">
        <f t="shared" si="110"/>
        <v>243641.81423554575</v>
      </c>
      <c r="V86" s="77">
        <f t="shared" si="110"/>
        <v>152890.26587793135</v>
      </c>
      <c r="W86" s="77">
        <f t="shared" si="110"/>
        <v>97577.48969153494</v>
      </c>
      <c r="X86" s="77">
        <f t="shared" si="110"/>
        <v>41653.30487416146</v>
      </c>
      <c r="Y86" s="77">
        <f t="shared" si="110"/>
        <v>18824.65293206294</v>
      </c>
      <c r="Z86" s="77">
        <f t="shared" si="110"/>
        <v>38477344.62446695</v>
      </c>
      <c r="AA86" s="77">
        <f t="shared" si="110"/>
        <v>33735754.47919507</v>
      </c>
      <c r="AB86" s="77">
        <f t="shared" si="110"/>
        <v>29768123.603629276</v>
      </c>
      <c r="AC86" s="77">
        <f t="shared" si="110"/>
        <v>26419393.169187326</v>
      </c>
      <c r="AD86" s="77">
        <f t="shared" si="110"/>
        <v>23571208.745248612</v>
      </c>
      <c r="AE86" s="77">
        <f t="shared" si="110"/>
        <v>21131938.37800173</v>
      </c>
      <c r="AF86" s="77">
        <f t="shared" si="110"/>
        <v>19029741.650802925</v>
      </c>
      <c r="AG86" s="77">
        <f t="shared" si="110"/>
        <v>17207660.102068074</v>
      </c>
      <c r="AH86" s="77">
        <f t="shared" si="110"/>
        <v>15620077.51237964</v>
      </c>
      <c r="AI86" s="77">
        <f t="shared" si="110"/>
        <v>14230127.355243677</v>
      </c>
      <c r="AJ86" s="77">
        <f t="shared" si="110"/>
        <v>13007766.966272937</v>
      </c>
      <c r="AK86" s="77">
        <f t="shared" si="110"/>
        <v>10971416.76677362</v>
      </c>
      <c r="AL86" s="77">
        <f t="shared" si="110"/>
        <v>9360051.00484478</v>
      </c>
      <c r="AM86" s="77">
        <f t="shared" si="110"/>
        <v>41239231.058882095</v>
      </c>
      <c r="AN86" s="77">
        <f t="shared" si="110"/>
        <v>38614749.86840487</v>
      </c>
      <c r="AO86" s="77">
        <f t="shared" si="110"/>
        <v>36273022.265953474</v>
      </c>
      <c r="AP86" s="77">
        <f t="shared" si="110"/>
        <v>34171923.96356986</v>
      </c>
      <c r="AQ86" s="77">
        <f t="shared" si="110"/>
        <v>32277429.35833806</v>
      </c>
      <c r="AR86" s="77">
        <f t="shared" si="110"/>
        <v>30561712.09234872</v>
      </c>
      <c r="AS86" s="77">
        <f aca="true" t="shared" si="111" ref="AS86:BL86">IF(AS45&gt;0.9,10^((1-AS45)/0.044),IF(AS45&gt;0.8,10^((1.077-AS45)/0.077),10^((1.224-AS45)/0.118)))</f>
        <v>29001766.958471294</v>
      </c>
      <c r="AT86" s="77">
        <f t="shared" si="111"/>
        <v>27578390.820962068</v>
      </c>
      <c r="AU86" s="77">
        <f t="shared" si="111"/>
        <v>26275416.24388177</v>
      </c>
      <c r="AV86" s="77">
        <f t="shared" si="111"/>
        <v>25079126.484376017</v>
      </c>
      <c r="AW86" s="77">
        <f t="shared" si="111"/>
        <v>23977802.92044128</v>
      </c>
      <c r="AX86" s="77">
        <f t="shared" si="111"/>
        <v>22021118.233761236</v>
      </c>
      <c r="AY86" s="77">
        <f t="shared" si="111"/>
        <v>20339820.68955027</v>
      </c>
      <c r="AZ86" s="77">
        <f t="shared" si="111"/>
        <v>43894032.21782819</v>
      </c>
      <c r="BA86" s="77">
        <f t="shared" si="111"/>
        <v>43606350.85540928</v>
      </c>
      <c r="BB86" s="77">
        <f t="shared" si="111"/>
        <v>43334400.863544516</v>
      </c>
      <c r="BC86" s="77">
        <f t="shared" si="111"/>
        <v>43076594.82669271</v>
      </c>
      <c r="BD86" s="77">
        <f t="shared" si="111"/>
        <v>42831601.78406798</v>
      </c>
      <c r="BE86" s="77">
        <f t="shared" si="111"/>
        <v>42598292.39278699</v>
      </c>
      <c r="BF86" s="77">
        <f t="shared" si="111"/>
        <v>42375698.31180645</v>
      </c>
      <c r="BG86" s="77">
        <f t="shared" si="111"/>
        <v>42162981.54985182</v>
      </c>
      <c r="BH86" s="77">
        <f t="shared" si="111"/>
        <v>41959410.94632956</v>
      </c>
      <c r="BI86" s="77">
        <f t="shared" si="111"/>
        <v>41764343.8568319</v>
      </c>
      <c r="BJ86" s="77">
        <f t="shared" si="111"/>
        <v>41577211.70140793</v>
      </c>
      <c r="BK86" s="77">
        <f t="shared" si="111"/>
        <v>41224781.17602156</v>
      </c>
      <c r="BL86" s="77">
        <f t="shared" si="111"/>
        <v>40898665.19179424</v>
      </c>
    </row>
    <row r="87" spans="12:64" ht="15.75" customHeight="1">
      <c r="L87" s="67">
        <v>15</v>
      </c>
      <c r="M87" s="77">
        <f aca="true" t="shared" si="112" ref="M87:AR87">IF(M46&gt;0.9,10^((1-M46)/0.044),IF(M46&gt;0.8,10^((1.077-M46)/0.077),10^((1.224-M46)/0.118)))</f>
        <v>46263623.10988557</v>
      </c>
      <c r="N87" s="77">
        <f t="shared" si="112"/>
        <v>23969904.97184055</v>
      </c>
      <c r="O87" s="77">
        <f t="shared" si="112"/>
        <v>12822463.66736262</v>
      </c>
      <c r="P87" s="77">
        <f t="shared" si="112"/>
        <v>7060384.709919547</v>
      </c>
      <c r="Q87" s="77">
        <f t="shared" si="112"/>
        <v>3991383.388210225</v>
      </c>
      <c r="R87" s="77">
        <f t="shared" si="112"/>
        <v>2311590.247854026</v>
      </c>
      <c r="S87" s="77">
        <f t="shared" si="112"/>
        <v>1368921.7922974634</v>
      </c>
      <c r="T87" s="77">
        <f t="shared" si="112"/>
        <v>827605.313866343</v>
      </c>
      <c r="U87" s="77">
        <f t="shared" si="112"/>
        <v>510070.37342863303</v>
      </c>
      <c r="V87" s="77">
        <f t="shared" si="112"/>
        <v>320079.68441150256</v>
      </c>
      <c r="W87" s="77">
        <f t="shared" si="112"/>
        <v>204280.97189045054</v>
      </c>
      <c r="X87" s="77">
        <f t="shared" si="112"/>
        <v>87202.25975316418</v>
      </c>
      <c r="Y87" s="77">
        <f t="shared" si="112"/>
        <v>39409.89267728447</v>
      </c>
      <c r="Z87" s="77">
        <f t="shared" si="112"/>
        <v>80553305.69066499</v>
      </c>
      <c r="AA87" s="77">
        <f t="shared" si="112"/>
        <v>70626665.37388347</v>
      </c>
      <c r="AB87" s="77">
        <f t="shared" si="112"/>
        <v>62320328.59554044</v>
      </c>
      <c r="AC87" s="77">
        <f t="shared" si="112"/>
        <v>55309675.72970581</v>
      </c>
      <c r="AD87" s="77">
        <f t="shared" si="112"/>
        <v>49346928.746925846</v>
      </c>
      <c r="AE87" s="77">
        <f t="shared" si="112"/>
        <v>44240253.80683465</v>
      </c>
      <c r="AF87" s="77">
        <f t="shared" si="112"/>
        <v>39839251.158635244</v>
      </c>
      <c r="AG87" s="77">
        <f t="shared" si="112"/>
        <v>36024676.80530988</v>
      </c>
      <c r="AH87" s="77">
        <f t="shared" si="112"/>
        <v>32701032.024088915</v>
      </c>
      <c r="AI87" s="77">
        <f t="shared" si="112"/>
        <v>29791135.79826233</v>
      </c>
      <c r="AJ87" s="77">
        <f t="shared" si="112"/>
        <v>27232093.041078202</v>
      </c>
      <c r="AK87" s="77">
        <f t="shared" si="112"/>
        <v>22968941.78377415</v>
      </c>
      <c r="AL87" s="77">
        <f t="shared" si="112"/>
        <v>19595506.32280463</v>
      </c>
      <c r="AM87" s="77">
        <f t="shared" si="112"/>
        <v>86335385.62382293</v>
      </c>
      <c r="AN87" s="77">
        <f t="shared" si="112"/>
        <v>80840967.08534925</v>
      </c>
      <c r="AO87" s="77">
        <f t="shared" si="112"/>
        <v>75938500.41968967</v>
      </c>
      <c r="AP87" s="77">
        <f t="shared" si="112"/>
        <v>71539797.35195197</v>
      </c>
      <c r="AQ87" s="77">
        <f t="shared" si="112"/>
        <v>67573624.41164199</v>
      </c>
      <c r="AR87" s="77">
        <f t="shared" si="112"/>
        <v>63981726.40633891</v>
      </c>
      <c r="AS87" s="77">
        <f aca="true" t="shared" si="113" ref="AS87:BL87">IF(AS46&gt;0.9,10^((1-AS46)/0.044),IF(AS46&gt;0.8,10^((1.077-AS46)/0.077),10^((1.224-AS46)/0.118)))</f>
        <v>60715941.34616119</v>
      </c>
      <c r="AT87" s="77">
        <f t="shared" si="113"/>
        <v>57736066.974979185</v>
      </c>
      <c r="AU87" s="77">
        <f t="shared" si="113"/>
        <v>55008256.35189443</v>
      </c>
      <c r="AV87" s="77">
        <f t="shared" si="113"/>
        <v>52503793.124699645</v>
      </c>
      <c r="AW87" s="77">
        <f t="shared" si="113"/>
        <v>50198144.05832545</v>
      </c>
      <c r="AX87" s="77">
        <f t="shared" si="113"/>
        <v>46101774.5909232</v>
      </c>
      <c r="AY87" s="77">
        <f t="shared" si="113"/>
        <v>42581935.154038504</v>
      </c>
      <c r="AZ87" s="77">
        <f t="shared" si="113"/>
        <v>91893279.79224075</v>
      </c>
      <c r="BA87" s="77">
        <f t="shared" si="113"/>
        <v>91291011.49762163</v>
      </c>
      <c r="BB87" s="77">
        <f t="shared" si="113"/>
        <v>90721677.2298581</v>
      </c>
      <c r="BC87" s="77">
        <f t="shared" si="113"/>
        <v>90181953.69388923</v>
      </c>
      <c r="BD87" s="77">
        <f t="shared" si="113"/>
        <v>89669054.48924664</v>
      </c>
      <c r="BE87" s="77">
        <f t="shared" si="113"/>
        <v>89180615.30770294</v>
      </c>
      <c r="BF87" s="77">
        <f t="shared" si="113"/>
        <v>88714608.90250117</v>
      </c>
      <c r="BG87" s="77">
        <f t="shared" si="113"/>
        <v>88269280.91746199</v>
      </c>
      <c r="BH87" s="77">
        <f t="shared" si="113"/>
        <v>87843100.64917149</v>
      </c>
      <c r="BI87" s="77">
        <f t="shared" si="113"/>
        <v>87434722.7051153</v>
      </c>
      <c r="BJ87" s="77">
        <f t="shared" si="113"/>
        <v>87042956.74861376</v>
      </c>
      <c r="BK87" s="77">
        <f t="shared" si="113"/>
        <v>86305134.4242506</v>
      </c>
      <c r="BL87" s="77">
        <f t="shared" si="113"/>
        <v>85622402.26524962</v>
      </c>
    </row>
    <row r="88" spans="12:64" ht="15.75" customHeight="1">
      <c r="L88" s="67">
        <v>13</v>
      </c>
      <c r="M88" s="77">
        <f aca="true" t="shared" si="114" ref="M88:AR88">IF(M47&gt;0.9,10^((1-M47)/0.044),IF(M47&gt;0.8,10^((1.077-M47)/0.077),10^((1.224-M47)/0.118)))</f>
        <v>96854078.96777269</v>
      </c>
      <c r="N88" s="77">
        <f t="shared" si="114"/>
        <v>50181609.50080406</v>
      </c>
      <c r="O88" s="77">
        <f t="shared" si="114"/>
        <v>26844155.842493042</v>
      </c>
      <c r="P88" s="77">
        <f t="shared" si="114"/>
        <v>14781096.080892183</v>
      </c>
      <c r="Q88" s="77">
        <f t="shared" si="114"/>
        <v>8356063.2714423975</v>
      </c>
      <c r="R88" s="77">
        <f t="shared" si="114"/>
        <v>4839373.3425289625</v>
      </c>
      <c r="S88" s="77">
        <f t="shared" si="114"/>
        <v>2865872.805875253</v>
      </c>
      <c r="T88" s="77">
        <f t="shared" si="114"/>
        <v>1732612.9048079448</v>
      </c>
      <c r="U88" s="77">
        <f t="shared" si="114"/>
        <v>1067845.3805884842</v>
      </c>
      <c r="V88" s="77">
        <f t="shared" si="114"/>
        <v>670095.0108541553</v>
      </c>
      <c r="W88" s="77">
        <f t="shared" si="114"/>
        <v>427667.44264919695</v>
      </c>
      <c r="X88" s="77">
        <f t="shared" si="114"/>
        <v>182560.16248966163</v>
      </c>
      <c r="Y88" s="77">
        <f t="shared" si="114"/>
        <v>82505.61890518128</v>
      </c>
      <c r="Z88" s="77">
        <f t="shared" si="114"/>
        <v>168640406.99855378</v>
      </c>
      <c r="AA88" s="77">
        <f t="shared" si="114"/>
        <v>147858731.45095018</v>
      </c>
      <c r="AB88" s="77">
        <f t="shared" si="114"/>
        <v>130469202.82817788</v>
      </c>
      <c r="AC88" s="77">
        <f t="shared" si="114"/>
        <v>115792221.63562316</v>
      </c>
      <c r="AD88" s="77">
        <f t="shared" si="114"/>
        <v>103309058.22744612</v>
      </c>
      <c r="AE88" s="77">
        <f t="shared" si="114"/>
        <v>92618103.54939261</v>
      </c>
      <c r="AF88" s="77">
        <f t="shared" si="114"/>
        <v>83404491.87411106</v>
      </c>
      <c r="AG88" s="77">
        <f t="shared" si="114"/>
        <v>75418582.84212972</v>
      </c>
      <c r="AH88" s="77">
        <f t="shared" si="114"/>
        <v>68460447.43330942</v>
      </c>
      <c r="AI88" s="77">
        <f t="shared" si="114"/>
        <v>62368505.21393733</v>
      </c>
      <c r="AJ88" s="77">
        <f t="shared" si="114"/>
        <v>57011083.71027547</v>
      </c>
      <c r="AK88" s="77">
        <f t="shared" si="114"/>
        <v>48086067.4497514</v>
      </c>
      <c r="AL88" s="77">
        <f t="shared" si="114"/>
        <v>41023693.97862542</v>
      </c>
      <c r="AM88" s="77">
        <f t="shared" si="114"/>
        <v>180745339.3146818</v>
      </c>
      <c r="AN88" s="77">
        <f t="shared" si="114"/>
        <v>169242633.49020845</v>
      </c>
      <c r="AO88" s="77">
        <f t="shared" si="114"/>
        <v>158979194.0608141</v>
      </c>
      <c r="AP88" s="77">
        <f t="shared" si="114"/>
        <v>149770396.61608064</v>
      </c>
      <c r="AQ88" s="77">
        <f t="shared" si="114"/>
        <v>141467112.0625073</v>
      </c>
      <c r="AR88" s="77">
        <f t="shared" si="114"/>
        <v>133947381.66388458</v>
      </c>
      <c r="AS88" s="77">
        <f aca="true" t="shared" si="115" ref="AS88:BL88">IF(AS47&gt;0.9,10^((1-AS47)/0.044),IF(AS47&gt;0.8,10^((1.077-AS47)/0.077),10^((1.224-AS47)/0.118)))</f>
        <v>127110377.06182529</v>
      </c>
      <c r="AT88" s="77">
        <f t="shared" si="115"/>
        <v>120871933.80425838</v>
      </c>
      <c r="AU88" s="77">
        <f t="shared" si="115"/>
        <v>115161192.45419441</v>
      </c>
      <c r="AV88" s="77">
        <f t="shared" si="115"/>
        <v>109918034.59337488</v>
      </c>
      <c r="AW88" s="77">
        <f t="shared" si="115"/>
        <v>105091099.26632176</v>
      </c>
      <c r="AX88" s="77">
        <f t="shared" si="115"/>
        <v>96515244.95126729</v>
      </c>
      <c r="AY88" s="77">
        <f t="shared" si="115"/>
        <v>89146371.0097655</v>
      </c>
      <c r="AZ88" s="77">
        <f t="shared" si="115"/>
        <v>192380932.99492338</v>
      </c>
      <c r="BA88" s="77">
        <f t="shared" si="115"/>
        <v>191120068.90677628</v>
      </c>
      <c r="BB88" s="77">
        <f t="shared" si="115"/>
        <v>189928153.04670578</v>
      </c>
      <c r="BC88" s="77">
        <f t="shared" si="115"/>
        <v>188798228.01145008</v>
      </c>
      <c r="BD88" s="77">
        <f t="shared" si="115"/>
        <v>187724460.4003192</v>
      </c>
      <c r="BE88" s="77">
        <f t="shared" si="115"/>
        <v>186701900.47353065</v>
      </c>
      <c r="BF88" s="77">
        <f t="shared" si="115"/>
        <v>185726304.13811833</v>
      </c>
      <c r="BG88" s="77">
        <f t="shared" si="115"/>
        <v>184793998.60452306</v>
      </c>
      <c r="BH88" s="77">
        <f t="shared" si="115"/>
        <v>183901779.3059717</v>
      </c>
      <c r="BI88" s="77">
        <f t="shared" si="115"/>
        <v>183046829.62880597</v>
      </c>
      <c r="BJ88" s="77">
        <f t="shared" si="115"/>
        <v>182226657.5727236</v>
      </c>
      <c r="BK88" s="77">
        <f t="shared" si="115"/>
        <v>180682007.65418285</v>
      </c>
      <c r="BL88" s="77">
        <f t="shared" si="115"/>
        <v>179252690.40670684</v>
      </c>
    </row>
    <row r="89" spans="12:64" ht="15.75" customHeight="1">
      <c r="L89" s="67">
        <v>11</v>
      </c>
      <c r="M89" s="77">
        <f aca="true" t="shared" si="116" ref="M89:AR89">IF(M48&gt;0.9,10^((1-M48)/0.044),IF(M48&gt;0.8,10^((1.077-M48)/0.077),10^((1.224-M48)/0.118)))</f>
        <v>202766493.02659392</v>
      </c>
      <c r="N89" s="77">
        <f t="shared" si="116"/>
        <v>105056483.7469949</v>
      </c>
      <c r="O89" s="77">
        <f t="shared" si="116"/>
        <v>56198927.25687667</v>
      </c>
      <c r="P89" s="77">
        <f t="shared" si="116"/>
        <v>30944602.925901446</v>
      </c>
      <c r="Q89" s="77">
        <f t="shared" si="116"/>
        <v>17493632.308686413</v>
      </c>
      <c r="R89" s="77">
        <f t="shared" si="116"/>
        <v>10131351.942724934</v>
      </c>
      <c r="S89" s="77">
        <f t="shared" si="116"/>
        <v>5999778.063048467</v>
      </c>
      <c r="T89" s="77">
        <f t="shared" si="116"/>
        <v>3627269.4575663935</v>
      </c>
      <c r="U89" s="77">
        <f t="shared" si="116"/>
        <v>2235561.63275912</v>
      </c>
      <c r="V89" s="77">
        <f t="shared" si="116"/>
        <v>1402861.054419034</v>
      </c>
      <c r="W89" s="77">
        <f t="shared" si="116"/>
        <v>895332.7361306404</v>
      </c>
      <c r="X89" s="77">
        <f t="shared" si="116"/>
        <v>382194.3722856586</v>
      </c>
      <c r="Y89" s="77">
        <f t="shared" si="116"/>
        <v>172727.62467710537</v>
      </c>
      <c r="Z89" s="77">
        <f t="shared" si="116"/>
        <v>353053007.92805964</v>
      </c>
      <c r="AA89" s="77">
        <f t="shared" si="116"/>
        <v>309546038.32065487</v>
      </c>
      <c r="AB89" s="77">
        <f t="shared" si="116"/>
        <v>273140615.11283886</v>
      </c>
      <c r="AC89" s="77">
        <f t="shared" si="116"/>
        <v>242413979.37019858</v>
      </c>
      <c r="AD89" s="77">
        <f t="shared" si="116"/>
        <v>216280157.30374652</v>
      </c>
      <c r="AE89" s="77">
        <f t="shared" si="116"/>
        <v>193898370.08034554</v>
      </c>
      <c r="AF89" s="77">
        <f t="shared" si="116"/>
        <v>174609438.24168333</v>
      </c>
      <c r="AG89" s="77">
        <f t="shared" si="116"/>
        <v>157890733.30636412</v>
      </c>
      <c r="AH89" s="77">
        <f t="shared" si="116"/>
        <v>143323698.7541069</v>
      </c>
      <c r="AI89" s="77">
        <f t="shared" si="116"/>
        <v>130570061.81173624</v>
      </c>
      <c r="AJ89" s="77">
        <f t="shared" si="116"/>
        <v>119354162.7856945</v>
      </c>
      <c r="AK89" s="77">
        <f t="shared" si="116"/>
        <v>100669412.83361551</v>
      </c>
      <c r="AL89" s="77">
        <f t="shared" si="116"/>
        <v>85884153.23024061</v>
      </c>
      <c r="AM89" s="77">
        <f t="shared" si="116"/>
        <v>378394993.52354896</v>
      </c>
      <c r="AN89" s="77">
        <f t="shared" si="116"/>
        <v>354313784.50063086</v>
      </c>
      <c r="AO89" s="77">
        <f t="shared" si="116"/>
        <v>332827011.3913475</v>
      </c>
      <c r="AP89" s="77">
        <f t="shared" si="116"/>
        <v>313548158.267544</v>
      </c>
      <c r="AQ89" s="77">
        <f t="shared" si="116"/>
        <v>296165019.55544037</v>
      </c>
      <c r="AR89" s="77">
        <f t="shared" si="116"/>
        <v>280422271.519588</v>
      </c>
      <c r="AS89" s="77">
        <f aca="true" t="shared" si="117" ref="AS89:BL89">IF(AS48&gt;0.9,10^((1-AS48)/0.044),IF(AS48&gt;0.8,10^((1.077-AS48)/0.077),10^((1.224-AS48)/0.118)))</f>
        <v>266108827.41128743</v>
      </c>
      <c r="AT89" s="77">
        <f t="shared" si="117"/>
        <v>253048486.79617277</v>
      </c>
      <c r="AU89" s="77">
        <f t="shared" si="117"/>
        <v>241092903.62946242</v>
      </c>
      <c r="AV89" s="77">
        <f t="shared" si="117"/>
        <v>230116218.46396706</v>
      </c>
      <c r="AW89" s="77">
        <f t="shared" si="117"/>
        <v>220010905.82495683</v>
      </c>
      <c r="AX89" s="77">
        <f t="shared" si="117"/>
        <v>202057135.3415354</v>
      </c>
      <c r="AY89" s="77">
        <f t="shared" si="117"/>
        <v>186630209.1594122</v>
      </c>
      <c r="AZ89" s="77">
        <f t="shared" si="117"/>
        <v>402754406.67340726</v>
      </c>
      <c r="BA89" s="77">
        <f t="shared" si="117"/>
        <v>400114755.4366036</v>
      </c>
      <c r="BB89" s="77">
        <f t="shared" si="117"/>
        <v>397619449.0798127</v>
      </c>
      <c r="BC89" s="77">
        <f t="shared" si="117"/>
        <v>395253922.1012524</v>
      </c>
      <c r="BD89" s="77">
        <f t="shared" si="117"/>
        <v>393005962.12729126</v>
      </c>
      <c r="BE89" s="77">
        <f t="shared" si="117"/>
        <v>390865206.7510161</v>
      </c>
      <c r="BF89" s="77">
        <f t="shared" si="117"/>
        <v>388822770.8551894</v>
      </c>
      <c r="BG89" s="77">
        <f t="shared" si="117"/>
        <v>386870965.36087143</v>
      </c>
      <c r="BH89" s="77">
        <f t="shared" si="117"/>
        <v>385003081.4255123</v>
      </c>
      <c r="BI89" s="77">
        <f t="shared" si="117"/>
        <v>383213222.3963337</v>
      </c>
      <c r="BJ89" s="77">
        <f t="shared" si="117"/>
        <v>381496171.2069312</v>
      </c>
      <c r="BK89" s="77">
        <f t="shared" si="117"/>
        <v>378262407.0714975</v>
      </c>
      <c r="BL89" s="77">
        <f t="shared" si="117"/>
        <v>375270094.83455557</v>
      </c>
    </row>
    <row r="90" spans="12:64" ht="15.75" customHeight="1">
      <c r="L90" s="67">
        <v>9</v>
      </c>
      <c r="M90" s="77">
        <f aca="true" t="shared" si="118" ref="M90:AR90">IF(M49&gt;0.9,10^((1-M49)/0.044),IF(M49&gt;0.8,10^((1.077-M49)/0.077),10^((1.224-M49)/0.118)))</f>
        <v>424496842.3888845</v>
      </c>
      <c r="N90" s="77">
        <f t="shared" si="118"/>
        <v>219938437.3493592</v>
      </c>
      <c r="O90" s="77">
        <f t="shared" si="118"/>
        <v>117653892.46564545</v>
      </c>
      <c r="P90" s="77">
        <f t="shared" si="118"/>
        <v>64783318.16539457</v>
      </c>
      <c r="Q90" s="77">
        <f t="shared" si="118"/>
        <v>36623366.93851901</v>
      </c>
      <c r="R90" s="77">
        <f t="shared" si="118"/>
        <v>21210244.575533528</v>
      </c>
      <c r="S90" s="77">
        <f t="shared" si="118"/>
        <v>12560688.922425421</v>
      </c>
      <c r="T90" s="77">
        <f t="shared" si="118"/>
        <v>7593781.439168274</v>
      </c>
      <c r="U90" s="77">
        <f t="shared" si="118"/>
        <v>4680205.491089351</v>
      </c>
      <c r="V90" s="77">
        <f t="shared" si="118"/>
        <v>2936925.51970666</v>
      </c>
      <c r="W90" s="77">
        <f t="shared" si="118"/>
        <v>1874401.996611012</v>
      </c>
      <c r="X90" s="77">
        <f t="shared" si="118"/>
        <v>800133.6995693214</v>
      </c>
      <c r="Y90" s="77">
        <f t="shared" si="118"/>
        <v>361609.7027389413</v>
      </c>
      <c r="Z90" s="77">
        <f t="shared" si="118"/>
        <v>739125507.4954813</v>
      </c>
      <c r="AA90" s="77">
        <f t="shared" si="118"/>
        <v>648042553.1839403</v>
      </c>
      <c r="AB90" s="77">
        <f t="shared" si="118"/>
        <v>571826868.0040276</v>
      </c>
      <c r="AC90" s="77">
        <f t="shared" si="118"/>
        <v>507499869.7150528</v>
      </c>
      <c r="AD90" s="77">
        <f t="shared" si="118"/>
        <v>452788044.3973117</v>
      </c>
      <c r="AE90" s="77">
        <f t="shared" si="118"/>
        <v>405931200.0462686</v>
      </c>
      <c r="AF90" s="77">
        <f t="shared" si="118"/>
        <v>365549327.59610784</v>
      </c>
      <c r="AG90" s="77">
        <f t="shared" si="118"/>
        <v>330548290.94581807</v>
      </c>
      <c r="AH90" s="77">
        <f t="shared" si="118"/>
        <v>300051831.3084163</v>
      </c>
      <c r="AI90" s="77">
        <f t="shared" si="118"/>
        <v>273351765.97611916</v>
      </c>
      <c r="AJ90" s="77">
        <f t="shared" si="118"/>
        <v>249870994.32573175</v>
      </c>
      <c r="AK90" s="77">
        <f t="shared" si="118"/>
        <v>210753992.11746666</v>
      </c>
      <c r="AL90" s="77">
        <f t="shared" si="118"/>
        <v>179800672.7506941</v>
      </c>
      <c r="AM90" s="77">
        <f t="shared" si="118"/>
        <v>792179602.8964385</v>
      </c>
      <c r="AN90" s="77">
        <f t="shared" si="118"/>
        <v>741764975.5161896</v>
      </c>
      <c r="AO90" s="77">
        <f t="shared" si="118"/>
        <v>696781866.1184205</v>
      </c>
      <c r="AP90" s="77">
        <f t="shared" si="118"/>
        <v>656421093.7157489</v>
      </c>
      <c r="AQ90" s="77">
        <f t="shared" si="118"/>
        <v>620029047.9494509</v>
      </c>
      <c r="AR90" s="77">
        <f t="shared" si="118"/>
        <v>587071202.0450629</v>
      </c>
      <c r="AS90" s="77">
        <f aca="true" t="shared" si="119" ref="AS90:BL90">IF(AS49&gt;0.9,10^((1-AS49)/0.044),IF(AS49&gt;0.8,10^((1.077-AS49)/0.077),10^((1.224-AS49)/0.118)))</f>
        <v>557105640.4920201</v>
      </c>
      <c r="AT90" s="77">
        <f t="shared" si="119"/>
        <v>529763483.1716171</v>
      </c>
      <c r="AU90" s="77">
        <f t="shared" si="119"/>
        <v>504734163.8426044</v>
      </c>
      <c r="AV90" s="77">
        <f t="shared" si="119"/>
        <v>481754192.5312763</v>
      </c>
      <c r="AW90" s="77">
        <f t="shared" si="119"/>
        <v>460598461.9044723</v>
      </c>
      <c r="AX90" s="77">
        <f t="shared" si="119"/>
        <v>423011783.9212054</v>
      </c>
      <c r="AY90" s="77">
        <f t="shared" si="119"/>
        <v>390715119.1501731</v>
      </c>
      <c r="AZ90" s="77">
        <f t="shared" si="119"/>
        <v>843176657.7362852</v>
      </c>
      <c r="BA90" s="77">
        <f t="shared" si="119"/>
        <v>837650480.3175926</v>
      </c>
      <c r="BB90" s="77">
        <f t="shared" si="119"/>
        <v>832426492.5993105</v>
      </c>
      <c r="BC90" s="77">
        <f t="shared" si="119"/>
        <v>827474201.3306861</v>
      </c>
      <c r="BD90" s="77">
        <f t="shared" si="119"/>
        <v>822768039.5949869</v>
      </c>
      <c r="BE90" s="77">
        <f t="shared" si="119"/>
        <v>818286313.4281518</v>
      </c>
      <c r="BF90" s="77">
        <f t="shared" si="119"/>
        <v>814010421.6098372</v>
      </c>
      <c r="BG90" s="77">
        <f t="shared" si="119"/>
        <v>809924266.8565142</v>
      </c>
      <c r="BH90" s="77">
        <f t="shared" si="119"/>
        <v>806013804.0346078</v>
      </c>
      <c r="BI90" s="77">
        <f t="shared" si="119"/>
        <v>802266688.3506179</v>
      </c>
      <c r="BJ90" s="77">
        <f t="shared" si="119"/>
        <v>798671997.7425083</v>
      </c>
      <c r="BK90" s="77">
        <f t="shared" si="119"/>
        <v>791902029.7658916</v>
      </c>
      <c r="BL90" s="77">
        <f t="shared" si="119"/>
        <v>785637547.5180409</v>
      </c>
    </row>
    <row r="91" spans="12:64" ht="15.75" customHeight="1">
      <c r="L91" s="67">
        <v>7</v>
      </c>
      <c r="M91" s="77">
        <f aca="true" t="shared" si="120" ref="M91:AR91">IF(M50&gt;0.9,10^((1-M50)/0.044),IF(M50&gt;0.8,10^((1.077-M50)/0.077),10^((1.224-M50)/0.118)))</f>
        <v>888695003.3430891</v>
      </c>
      <c r="N91" s="77">
        <f t="shared" si="120"/>
        <v>460446747.29618204</v>
      </c>
      <c r="O91" s="77">
        <f t="shared" si="120"/>
        <v>246311434.89707556</v>
      </c>
      <c r="P91" s="77">
        <f t="shared" si="120"/>
        <v>135625534.52595264</v>
      </c>
      <c r="Q91" s="77">
        <f t="shared" si="120"/>
        <v>76671955.95779203</v>
      </c>
      <c r="R91" s="77">
        <f t="shared" si="120"/>
        <v>44404189.8353942</v>
      </c>
      <c r="S91" s="77">
        <f t="shared" si="120"/>
        <v>26296123.71457927</v>
      </c>
      <c r="T91" s="77">
        <f t="shared" si="120"/>
        <v>15897775.784362352</v>
      </c>
      <c r="U91" s="77">
        <f t="shared" si="120"/>
        <v>9798129.972282918</v>
      </c>
      <c r="V91" s="77">
        <f t="shared" si="120"/>
        <v>6148528.737848743</v>
      </c>
      <c r="W91" s="77">
        <f t="shared" si="120"/>
        <v>3924108.5499488623</v>
      </c>
      <c r="X91" s="77">
        <f t="shared" si="120"/>
        <v>1675100.3772184795</v>
      </c>
      <c r="Y91" s="77">
        <f t="shared" si="120"/>
        <v>757039.1670665846</v>
      </c>
      <c r="Z91" s="77">
        <f t="shared" si="120"/>
        <v>1547378165.778929</v>
      </c>
      <c r="AA91" s="77">
        <f t="shared" si="120"/>
        <v>1356693669.91585</v>
      </c>
      <c r="AB91" s="77">
        <f t="shared" si="120"/>
        <v>1197134182.4657452</v>
      </c>
      <c r="AC91" s="77">
        <f t="shared" si="120"/>
        <v>1062463965.2792959</v>
      </c>
      <c r="AD91" s="77">
        <f t="shared" si="120"/>
        <v>947923358.7814163</v>
      </c>
      <c r="AE91" s="77">
        <f t="shared" si="120"/>
        <v>849827355.9634529</v>
      </c>
      <c r="AF91" s="77">
        <f t="shared" si="120"/>
        <v>765286872.5286717</v>
      </c>
      <c r="AG91" s="77">
        <f t="shared" si="120"/>
        <v>692011306.5482681</v>
      </c>
      <c r="AH91" s="77">
        <f t="shared" si="120"/>
        <v>628166187.8263136</v>
      </c>
      <c r="AI91" s="77">
        <f t="shared" si="120"/>
        <v>572268917.740121</v>
      </c>
      <c r="AJ91" s="77">
        <f t="shared" si="120"/>
        <v>523111321.3657719</v>
      </c>
      <c r="AK91" s="77">
        <f t="shared" si="120"/>
        <v>441218876.15318996</v>
      </c>
      <c r="AL91" s="77">
        <f t="shared" si="120"/>
        <v>376417309.8957587</v>
      </c>
      <c r="AM91" s="77">
        <f t="shared" si="120"/>
        <v>1658448272.2710812</v>
      </c>
      <c r="AN91" s="77">
        <f t="shared" si="120"/>
        <v>1552903959.6300373</v>
      </c>
      <c r="AO91" s="77">
        <f t="shared" si="120"/>
        <v>1458730668.889725</v>
      </c>
      <c r="AP91" s="77">
        <f t="shared" si="120"/>
        <v>1374234358.9443555</v>
      </c>
      <c r="AQ91" s="77">
        <f t="shared" si="120"/>
        <v>1298046679.7806177</v>
      </c>
      <c r="AR91" s="77">
        <f t="shared" si="120"/>
        <v>1229048585.9164782</v>
      </c>
      <c r="AS91" s="77">
        <f aca="true" t="shared" si="121" ref="AS91:BL91">IF(AS50&gt;0.9,10^((1-AS50)/0.044),IF(AS50&gt;0.8,10^((1.077-AS50)/0.077),10^((1.224-AS50)/0.118)))</f>
        <v>1166314915.9209714</v>
      </c>
      <c r="AT91" s="77">
        <f t="shared" si="121"/>
        <v>1109073409.8251438</v>
      </c>
      <c r="AU91" s="77">
        <f t="shared" si="121"/>
        <v>1056673889.2548711</v>
      </c>
      <c r="AV91" s="77">
        <f t="shared" si="121"/>
        <v>1008564731.2069123</v>
      </c>
      <c r="AW91" s="77">
        <f t="shared" si="121"/>
        <v>964274667.7183179</v>
      </c>
      <c r="AX91" s="77">
        <f t="shared" si="121"/>
        <v>885585995.4351081</v>
      </c>
      <c r="AY91" s="77">
        <f t="shared" si="121"/>
        <v>817972101.1947173</v>
      </c>
      <c r="AZ91" s="77">
        <f t="shared" si="121"/>
        <v>1765211911.7043905</v>
      </c>
      <c r="BA91" s="77">
        <f t="shared" si="121"/>
        <v>1753642717.8513994</v>
      </c>
      <c r="BB91" s="77">
        <f t="shared" si="121"/>
        <v>1742706165.8699129</v>
      </c>
      <c r="BC91" s="77">
        <f t="shared" si="121"/>
        <v>1732338417.3590968</v>
      </c>
      <c r="BD91" s="77">
        <f t="shared" si="121"/>
        <v>1722485947.3244462</v>
      </c>
      <c r="BE91" s="77">
        <f t="shared" si="121"/>
        <v>1713103338.8970091</v>
      </c>
      <c r="BF91" s="77">
        <f t="shared" si="121"/>
        <v>1704151649.9459507</v>
      </c>
      <c r="BG91" s="77">
        <f t="shared" si="121"/>
        <v>1695597180.3962324</v>
      </c>
      <c r="BH91" s="77">
        <f t="shared" si="121"/>
        <v>1687410526.4012868</v>
      </c>
      <c r="BI91" s="77">
        <f t="shared" si="121"/>
        <v>1679565843.8199744</v>
      </c>
      <c r="BJ91" s="77">
        <f t="shared" si="121"/>
        <v>1672040267.0359077</v>
      </c>
      <c r="BK91" s="77">
        <f t="shared" si="121"/>
        <v>1657867165.8185782</v>
      </c>
      <c r="BL91" s="77">
        <f t="shared" si="121"/>
        <v>1644752311.910905</v>
      </c>
    </row>
    <row r="92" spans="12:64" ht="15.75" customHeight="1">
      <c r="L92" s="67">
        <v>5</v>
      </c>
      <c r="M92" s="77">
        <f aca="true" t="shared" si="122" ref="M92:AR92">IF(M51&gt;0.9,10^((1-M51)/0.044),IF(M51&gt;0.8,10^((1.077-M51)/0.077),10^((1.224-M51)/0.118)))</f>
        <v>1860505733.1461878</v>
      </c>
      <c r="N92" s="77">
        <f t="shared" si="122"/>
        <v>963957049.3031538</v>
      </c>
      <c r="O92" s="77">
        <f t="shared" si="122"/>
        <v>515659292.6049748</v>
      </c>
      <c r="P92" s="77">
        <f t="shared" si="122"/>
        <v>283935527.48392695</v>
      </c>
      <c r="Q92" s="77">
        <f t="shared" si="122"/>
        <v>160514702.0005605</v>
      </c>
      <c r="R92" s="77">
        <f t="shared" si="122"/>
        <v>92961307.82066329</v>
      </c>
      <c r="S92" s="77">
        <f t="shared" si="122"/>
        <v>55051607.97174908</v>
      </c>
      <c r="T92" s="77">
        <f t="shared" si="122"/>
        <v>33282400.46339043</v>
      </c>
      <c r="U92" s="77">
        <f t="shared" si="122"/>
        <v>20512635.85253452</v>
      </c>
      <c r="V92" s="77">
        <f t="shared" si="122"/>
        <v>12872102.266974693</v>
      </c>
      <c r="W92" s="77">
        <f t="shared" si="122"/>
        <v>8215221.675832077</v>
      </c>
      <c r="X92" s="77">
        <f t="shared" si="122"/>
        <v>3506865.5091865635</v>
      </c>
      <c r="Y92" s="77">
        <f t="shared" si="122"/>
        <v>1584880.870540725</v>
      </c>
      <c r="Z92" s="77">
        <f t="shared" si="122"/>
        <v>3239475790.847336</v>
      </c>
      <c r="AA92" s="77">
        <f t="shared" si="122"/>
        <v>2840272918.7249684</v>
      </c>
      <c r="AB92" s="77">
        <f t="shared" si="122"/>
        <v>2506231048.272174</v>
      </c>
      <c r="AC92" s="77">
        <f t="shared" si="122"/>
        <v>2224295502.087155</v>
      </c>
      <c r="AD92" s="77">
        <f t="shared" si="122"/>
        <v>1984501811.0393884</v>
      </c>
      <c r="AE92" s="77">
        <f t="shared" si="122"/>
        <v>1779135318.6488752</v>
      </c>
      <c r="AF92" s="77">
        <f t="shared" si="122"/>
        <v>1602147653.002416</v>
      </c>
      <c r="AG92" s="77">
        <f t="shared" si="122"/>
        <v>1448743380.34056</v>
      </c>
      <c r="AH92" s="77">
        <f t="shared" si="122"/>
        <v>1315081990.3600233</v>
      </c>
      <c r="AI92" s="77">
        <f t="shared" si="122"/>
        <v>1198059624.9012756</v>
      </c>
      <c r="AJ92" s="77">
        <f t="shared" si="122"/>
        <v>1095146938.8412478</v>
      </c>
      <c r="AK92" s="77">
        <f t="shared" si="122"/>
        <v>923703008.9820536</v>
      </c>
      <c r="AL92" s="77">
        <f t="shared" si="122"/>
        <v>788039271.6084104</v>
      </c>
      <c r="AM92" s="77">
        <f t="shared" si="122"/>
        <v>3472003901.3154073</v>
      </c>
      <c r="AN92" s="77">
        <f t="shared" si="122"/>
        <v>3251044181.6917496</v>
      </c>
      <c r="AO92" s="77">
        <f t="shared" si="122"/>
        <v>3053889987.426576</v>
      </c>
      <c r="AP92" s="77">
        <f t="shared" si="122"/>
        <v>2876994800.1107235</v>
      </c>
      <c r="AQ92" s="77">
        <f t="shared" si="122"/>
        <v>2717493943.972206</v>
      </c>
      <c r="AR92" s="77">
        <f t="shared" si="122"/>
        <v>2573044668.655618</v>
      </c>
      <c r="AS92" s="77">
        <f aca="true" t="shared" si="123" ref="AS92:BL92">IF(AS51&gt;0.9,10^((1-AS51)/0.044),IF(AS51&gt;0.8,10^((1.077-AS51)/0.077),10^((1.224-AS51)/0.118)))</f>
        <v>2441710125.028276</v>
      </c>
      <c r="AT92" s="77">
        <f t="shared" si="123"/>
        <v>2321873567.0814247</v>
      </c>
      <c r="AU92" s="77">
        <f t="shared" si="123"/>
        <v>2212173829.7493057</v>
      </c>
      <c r="AV92" s="77">
        <f t="shared" si="123"/>
        <v>2111456076.1574123</v>
      </c>
      <c r="AW92" s="77">
        <f t="shared" si="123"/>
        <v>2018733694.764517</v>
      </c>
      <c r="AX92" s="77">
        <f t="shared" si="123"/>
        <v>1853996945.524522</v>
      </c>
      <c r="AY92" s="77">
        <f t="shared" si="123"/>
        <v>1712445527.5449362</v>
      </c>
      <c r="AZ92" s="77">
        <f t="shared" si="123"/>
        <v>3695516312.783936</v>
      </c>
      <c r="BA92" s="77">
        <f t="shared" si="123"/>
        <v>3671295909.3717437</v>
      </c>
      <c r="BB92" s="77">
        <f t="shared" si="123"/>
        <v>3648399957.9082212</v>
      </c>
      <c r="BC92" s="77">
        <f t="shared" si="123"/>
        <v>3626694811.067497</v>
      </c>
      <c r="BD92" s="77">
        <f t="shared" si="123"/>
        <v>3606068412.903714</v>
      </c>
      <c r="BE92" s="77">
        <f t="shared" si="123"/>
        <v>3586425682.0393934</v>
      </c>
      <c r="BF92" s="77">
        <f t="shared" si="123"/>
        <v>3567685092.1270804</v>
      </c>
      <c r="BG92" s="77">
        <f t="shared" si="123"/>
        <v>3549776091.1971736</v>
      </c>
      <c r="BH92" s="77">
        <f t="shared" si="123"/>
        <v>3532637121.5443997</v>
      </c>
      <c r="BI92" s="77">
        <f t="shared" si="123"/>
        <v>3516214077.797837</v>
      </c>
      <c r="BJ92" s="77">
        <f t="shared" si="123"/>
        <v>3500459090.204448</v>
      </c>
      <c r="BK92" s="77">
        <f t="shared" si="123"/>
        <v>3470787340.0853205</v>
      </c>
      <c r="BL92" s="77">
        <f t="shared" si="123"/>
        <v>3443331057.791844</v>
      </c>
    </row>
    <row r="93" spans="12:64" ht="15.75" customHeight="1">
      <c r="L93" s="67">
        <v>3</v>
      </c>
      <c r="M93" s="77">
        <f aca="true" t="shared" si="124" ref="M93:AR93">IF(M52&gt;0.9,10^((1-M52)/0.044),IF(M52&gt;0.8,10^((1.077-M52)/0.077),10^((1.224-M52)/0.118)))</f>
        <v>3895016366.7494993</v>
      </c>
      <c r="N93" s="77">
        <f t="shared" si="124"/>
        <v>2018068752.4838216</v>
      </c>
      <c r="O93" s="77">
        <f t="shared" si="124"/>
        <v>1079545925.9168124</v>
      </c>
      <c r="P93" s="77">
        <f t="shared" si="124"/>
        <v>594426293.318307</v>
      </c>
      <c r="Q93" s="77">
        <f t="shared" si="124"/>
        <v>336041636.56021184</v>
      </c>
      <c r="R93" s="77">
        <f t="shared" si="124"/>
        <v>194616877.0055974</v>
      </c>
      <c r="S93" s="77">
        <f t="shared" si="124"/>
        <v>115251950.1798228</v>
      </c>
      <c r="T93" s="77">
        <f t="shared" si="124"/>
        <v>69677557.13947636</v>
      </c>
      <c r="U93" s="77">
        <f t="shared" si="124"/>
        <v>42943728.12046406</v>
      </c>
      <c r="V93" s="77">
        <f t="shared" si="124"/>
        <v>26948075.521141265</v>
      </c>
      <c r="W93" s="77">
        <f t="shared" si="124"/>
        <v>17198776.823831894</v>
      </c>
      <c r="X93" s="77">
        <f t="shared" si="124"/>
        <v>7341712.691834899</v>
      </c>
      <c r="Y93" s="77">
        <f t="shared" si="124"/>
        <v>3317988.6630423353</v>
      </c>
      <c r="Z93" s="77">
        <f t="shared" si="124"/>
        <v>6781925473.404377</v>
      </c>
      <c r="AA93" s="77">
        <f t="shared" si="124"/>
        <v>5946184044.142295</v>
      </c>
      <c r="AB93" s="77">
        <f t="shared" si="124"/>
        <v>5246858839.487818</v>
      </c>
      <c r="AC93" s="77">
        <f t="shared" si="124"/>
        <v>4656619558.202669</v>
      </c>
      <c r="AD93" s="77">
        <f t="shared" si="124"/>
        <v>4154605329.149549</v>
      </c>
      <c r="AE93" s="77">
        <f t="shared" si="124"/>
        <v>3724665321.552629</v>
      </c>
      <c r="AF93" s="77">
        <f t="shared" si="124"/>
        <v>3354137114.0205855</v>
      </c>
      <c r="AG93" s="77">
        <f t="shared" si="124"/>
        <v>3032981343.252379</v>
      </c>
      <c r="AH93" s="77">
        <f t="shared" si="124"/>
        <v>2753157802.641011</v>
      </c>
      <c r="AI93" s="77">
        <f t="shared" si="124"/>
        <v>2508168485.6950336</v>
      </c>
      <c r="AJ93" s="77">
        <f t="shared" si="124"/>
        <v>2292718143.6678085</v>
      </c>
      <c r="AK93" s="77">
        <f t="shared" si="124"/>
        <v>1933795888.8827293</v>
      </c>
      <c r="AL93" s="77">
        <f t="shared" si="124"/>
        <v>1649780382.7594738</v>
      </c>
      <c r="AM93" s="77">
        <f t="shared" si="124"/>
        <v>7268729023.571908</v>
      </c>
      <c r="AN93" s="77">
        <f t="shared" si="124"/>
        <v>6806144195.697635</v>
      </c>
      <c r="AO93" s="77">
        <f t="shared" si="124"/>
        <v>6393396844.396748</v>
      </c>
      <c r="AP93" s="77">
        <f t="shared" si="124"/>
        <v>6023062242.616553</v>
      </c>
      <c r="AQ93" s="77">
        <f t="shared" si="124"/>
        <v>5689143118.315062</v>
      </c>
      <c r="AR93" s="77">
        <f t="shared" si="124"/>
        <v>5386734863.6671095</v>
      </c>
      <c r="AS93" s="77">
        <f aca="true" t="shared" si="125" ref="AS93:BL93">IF(AS52&gt;0.9,10^((1-AS52)/0.044),IF(AS52&gt;0.8,10^((1.077-AS52)/0.077),10^((1.224-AS52)/0.118)))</f>
        <v>5111782635.445295</v>
      </c>
      <c r="AT93" s="77">
        <f t="shared" si="125"/>
        <v>4860901734.504118</v>
      </c>
      <c r="AU93" s="77">
        <f t="shared" si="125"/>
        <v>4631242526.943311</v>
      </c>
      <c r="AV93" s="77">
        <f t="shared" si="125"/>
        <v>4420387332.211243</v>
      </c>
      <c r="AW93" s="77">
        <f t="shared" si="125"/>
        <v>4226270653.7968264</v>
      </c>
      <c r="AX93" s="77">
        <f t="shared" si="125"/>
        <v>3881390053.289442</v>
      </c>
      <c r="AY93" s="77">
        <f t="shared" si="125"/>
        <v>3585048537.1389856</v>
      </c>
      <c r="AZ93" s="77">
        <f t="shared" si="125"/>
        <v>7736657977.152328</v>
      </c>
      <c r="BA93" s="77">
        <f t="shared" si="125"/>
        <v>7685951942.755898</v>
      </c>
      <c r="BB93" s="77">
        <f t="shared" si="125"/>
        <v>7638018682.409549</v>
      </c>
      <c r="BC93" s="77">
        <f t="shared" si="125"/>
        <v>7592578402.016319</v>
      </c>
      <c r="BD93" s="77">
        <f t="shared" si="125"/>
        <v>7549396509.585859</v>
      </c>
      <c r="BE93" s="77">
        <f t="shared" si="125"/>
        <v>7508273949.821017</v>
      </c>
      <c r="BF93" s="77">
        <f t="shared" si="125"/>
        <v>7469040045.226883</v>
      </c>
      <c r="BG93" s="77">
        <f t="shared" si="125"/>
        <v>7431547093.4497</v>
      </c>
      <c r="BH93" s="77">
        <f t="shared" si="125"/>
        <v>7395666221.857874</v>
      </c>
      <c r="BI93" s="77">
        <f t="shared" si="125"/>
        <v>7361284159.472915</v>
      </c>
      <c r="BJ93" s="77">
        <f t="shared" si="125"/>
        <v>7328300689.741564</v>
      </c>
      <c r="BK93" s="77">
        <f t="shared" si="125"/>
        <v>7266182121.50226</v>
      </c>
      <c r="BL93" s="77">
        <f t="shared" si="125"/>
        <v>7208701691.85457</v>
      </c>
    </row>
    <row r="94" spans="12:64" ht="15.75" customHeight="1">
      <c r="L94" s="67">
        <v>1</v>
      </c>
      <c r="M94" s="77">
        <f aca="true" t="shared" si="126" ref="M94:AR94">IF(M53&gt;0.9,10^((1-M53)/0.044),IF(M53&gt;0.8,10^((1.077-M53)/0.077),10^((1.224-M53)/0.118)))</f>
        <v>8154316445.771631</v>
      </c>
      <c r="N94" s="77">
        <f t="shared" si="126"/>
        <v>4224878580.1148643</v>
      </c>
      <c r="O94" s="77">
        <f t="shared" si="126"/>
        <v>2260057023.8464937</v>
      </c>
      <c r="P94" s="77">
        <f t="shared" si="126"/>
        <v>1244446657.729871</v>
      </c>
      <c r="Q94" s="77">
        <f t="shared" si="126"/>
        <v>703511766.1787193</v>
      </c>
      <c r="R94" s="77">
        <f t="shared" si="126"/>
        <v>407435412.68244594</v>
      </c>
      <c r="S94" s="77">
        <f t="shared" si="126"/>
        <v>241282907.25075406</v>
      </c>
      <c r="T94" s="77">
        <f t="shared" si="126"/>
        <v>145871749.07246482</v>
      </c>
      <c r="U94" s="77">
        <f t="shared" si="126"/>
        <v>89903793.84405015</v>
      </c>
      <c r="V94" s="77">
        <f t="shared" si="126"/>
        <v>56416485.763658226</v>
      </c>
      <c r="W94" s="77">
        <f t="shared" si="126"/>
        <v>36006079.43497993</v>
      </c>
      <c r="X94" s="77">
        <f t="shared" si="126"/>
        <v>15370063.41082986</v>
      </c>
      <c r="Y94" s="77">
        <f t="shared" si="126"/>
        <v>6946294.180660663</v>
      </c>
      <c r="Z94" s="77">
        <f t="shared" si="126"/>
        <v>14198134542.867224</v>
      </c>
      <c r="AA94" s="77">
        <f t="shared" si="126"/>
        <v>12448488472.257275</v>
      </c>
      <c r="AB94" s="77">
        <f t="shared" si="126"/>
        <v>10984433259.052729</v>
      </c>
      <c r="AC94" s="77">
        <f t="shared" si="126"/>
        <v>9748752218.169064</v>
      </c>
      <c r="AD94" s="77">
        <f t="shared" si="126"/>
        <v>8697772582.005026</v>
      </c>
      <c r="AE94" s="77">
        <f t="shared" si="126"/>
        <v>7797682172.996454</v>
      </c>
      <c r="AF94" s="77">
        <f t="shared" si="126"/>
        <v>7021971887.901483</v>
      </c>
      <c r="AG94" s="77">
        <f t="shared" si="126"/>
        <v>6349624062.720165</v>
      </c>
      <c r="AH94" s="77">
        <f t="shared" si="126"/>
        <v>5763806319.154315</v>
      </c>
      <c r="AI94" s="77">
        <f t="shared" si="126"/>
        <v>5250914914.315851</v>
      </c>
      <c r="AJ94" s="77">
        <f t="shared" si="126"/>
        <v>4799864109.436724</v>
      </c>
      <c r="AK94" s="77">
        <f t="shared" si="126"/>
        <v>4048451183.439186</v>
      </c>
      <c r="AL94" s="77">
        <f t="shared" si="126"/>
        <v>3453857452.792645</v>
      </c>
      <c r="AM94" s="77">
        <f t="shared" si="126"/>
        <v>15217270233.509737</v>
      </c>
      <c r="AN94" s="77">
        <f t="shared" si="126"/>
        <v>14248837057.798195</v>
      </c>
      <c r="AO94" s="77">
        <f t="shared" si="126"/>
        <v>13384739914.742985</v>
      </c>
      <c r="AP94" s="77">
        <f t="shared" si="126"/>
        <v>12609434948.244255</v>
      </c>
      <c r="AQ94" s="77">
        <f t="shared" si="126"/>
        <v>11910366715.798937</v>
      </c>
      <c r="AR94" s="77">
        <f t="shared" si="126"/>
        <v>11277267295.405281</v>
      </c>
      <c r="AS94" s="77">
        <f aca="true" t="shared" si="127" ref="AS94:BL94">IF(AS53&gt;0.9,10^((1-AS53)/0.044),IF(AS53&gt;0.8,10^((1.077-AS53)/0.077),10^((1.224-AS53)/0.118)))</f>
        <v>10701647768.994469</v>
      </c>
      <c r="AT94" s="77">
        <f t="shared" si="127"/>
        <v>10176422182.283543</v>
      </c>
      <c r="AU94" s="77">
        <f t="shared" si="127"/>
        <v>9695624753.773937</v>
      </c>
      <c r="AV94" s="77">
        <f t="shared" si="127"/>
        <v>9254194007.357084</v>
      </c>
      <c r="AW94" s="77">
        <f t="shared" si="127"/>
        <v>8847805773.226418</v>
      </c>
      <c r="AX94" s="77">
        <f t="shared" si="127"/>
        <v>8125789409.815858</v>
      </c>
      <c r="AY94" s="77">
        <f t="shared" si="127"/>
        <v>7505390861.727866</v>
      </c>
      <c r="AZ94" s="77">
        <f t="shared" si="127"/>
        <v>16196891473.154951</v>
      </c>
      <c r="BA94" s="77">
        <f t="shared" si="127"/>
        <v>16090737092.467731</v>
      </c>
      <c r="BB94" s="77">
        <f t="shared" si="127"/>
        <v>15990387585.21581</v>
      </c>
      <c r="BC94" s="77">
        <f t="shared" si="127"/>
        <v>15895257195.296497</v>
      </c>
      <c r="BD94" s="77">
        <f t="shared" si="127"/>
        <v>15804854798.374325</v>
      </c>
      <c r="BE94" s="77">
        <f t="shared" si="127"/>
        <v>15718763667.090393</v>
      </c>
      <c r="BF94" s="77">
        <f t="shared" si="127"/>
        <v>15636626483.741262</v>
      </c>
      <c r="BG94" s="77">
        <f t="shared" si="127"/>
        <v>15558134029.669151</v>
      </c>
      <c r="BH94" s="77">
        <f t="shared" si="127"/>
        <v>15483016506.721684</v>
      </c>
      <c r="BI94" s="77">
        <f t="shared" si="127"/>
        <v>15411036779.206707</v>
      </c>
      <c r="BJ94" s="77">
        <f t="shared" si="127"/>
        <v>15341985041.20499</v>
      </c>
      <c r="BK94" s="77">
        <f t="shared" si="127"/>
        <v>15211938228.84614</v>
      </c>
      <c r="BL94" s="77">
        <f t="shared" si="127"/>
        <v>15091601478.328878</v>
      </c>
    </row>
    <row r="95" spans="12:64" ht="15.75" customHeight="1">
      <c r="L95" s="84">
        <v>-1</v>
      </c>
      <c r="M95" s="77">
        <f aca="true" t="shared" si="128" ref="M95:AR95">IF(M54&gt;0.9,10^((1-M54)/0.044),IF(M54&gt;0.8,10^((1.077-M54)/0.077),10^((1.224-M54)/0.118)))</f>
        <v>14038718594.943768</v>
      </c>
      <c r="N95" s="77">
        <f t="shared" si="128"/>
        <v>7273679146.311982</v>
      </c>
      <c r="O95" s="77">
        <f t="shared" si="128"/>
        <v>3890982742.368252</v>
      </c>
      <c r="P95" s="77">
        <f t="shared" si="128"/>
        <v>2142477122.4505374</v>
      </c>
      <c r="Q95" s="77">
        <f t="shared" si="128"/>
        <v>1211187201.1953049</v>
      </c>
      <c r="R95" s="77">
        <f t="shared" si="128"/>
        <v>701453168.0616423</v>
      </c>
      <c r="S95" s="77">
        <f t="shared" si="128"/>
        <v>415399973.6445972</v>
      </c>
      <c r="T95" s="77">
        <f t="shared" si="128"/>
        <v>251137228.9509912</v>
      </c>
      <c r="U95" s="77">
        <f t="shared" si="128"/>
        <v>154781099.16238594</v>
      </c>
      <c r="V95" s="77">
        <f t="shared" si="128"/>
        <v>97128333.56649329</v>
      </c>
      <c r="W95" s="77">
        <f t="shared" si="128"/>
        <v>61989158.779456995</v>
      </c>
      <c r="X95" s="77">
        <f t="shared" si="128"/>
        <v>26461567.49569993</v>
      </c>
      <c r="Y95" s="77">
        <f t="shared" si="128"/>
        <v>11958950.811941719</v>
      </c>
      <c r="Z95" s="77">
        <f t="shared" si="128"/>
        <v>24443939200.30197</v>
      </c>
      <c r="AA95" s="77">
        <f t="shared" si="128"/>
        <v>21431695440.890457</v>
      </c>
      <c r="AB95" s="77">
        <f t="shared" si="128"/>
        <v>18911133566.412613</v>
      </c>
      <c r="AC95" s="77">
        <f t="shared" si="128"/>
        <v>16783747595.87325</v>
      </c>
      <c r="AD95" s="77">
        <f t="shared" si="128"/>
        <v>14974349167.538511</v>
      </c>
      <c r="AE95" s="77">
        <f t="shared" si="128"/>
        <v>13424726210.652708</v>
      </c>
      <c r="AF95" s="77">
        <f t="shared" si="128"/>
        <v>12089239848.788593</v>
      </c>
      <c r="AG95" s="77">
        <f t="shared" si="128"/>
        <v>10931705433.928217</v>
      </c>
      <c r="AH95" s="77">
        <f t="shared" si="128"/>
        <v>9923143832.899086</v>
      </c>
      <c r="AI95" s="77">
        <f t="shared" si="128"/>
        <v>9040134429.207586</v>
      </c>
      <c r="AJ95" s="77">
        <f t="shared" si="128"/>
        <v>8263591678.649417</v>
      </c>
      <c r="AK95" s="77">
        <f t="shared" si="128"/>
        <v>6969936387.389216</v>
      </c>
      <c r="AL95" s="77">
        <f t="shared" si="128"/>
        <v>5946265780.738501</v>
      </c>
      <c r="AM95" s="77">
        <f t="shared" si="128"/>
        <v>26198514125.881683</v>
      </c>
      <c r="AN95" s="77">
        <f t="shared" si="128"/>
        <v>24531230188.3209</v>
      </c>
      <c r="AO95" s="77">
        <f t="shared" si="128"/>
        <v>23043574330.135925</v>
      </c>
      <c r="AP95" s="77">
        <f t="shared" si="128"/>
        <v>21708785777.06451</v>
      </c>
      <c r="AQ95" s="77">
        <f t="shared" si="128"/>
        <v>20505248698.361416</v>
      </c>
      <c r="AR95" s="77">
        <f t="shared" si="128"/>
        <v>19415285527.97976</v>
      </c>
      <c r="AS95" s="77">
        <f aca="true" t="shared" si="129" ref="AS95:BL95">IF(AS54&gt;0.9,10^((1-AS54)/0.044),IF(AS54&gt;0.8,10^((1.077-AS54)/0.077),10^((1.224-AS54)/0.118)))</f>
        <v>18424281487.018543</v>
      </c>
      <c r="AT95" s="77">
        <f t="shared" si="129"/>
        <v>17520037181.596428</v>
      </c>
      <c r="AU95" s="77">
        <f t="shared" si="129"/>
        <v>16692281741.283648</v>
      </c>
      <c r="AV95" s="77">
        <f t="shared" si="129"/>
        <v>15932301175.24667</v>
      </c>
      <c r="AW95" s="77">
        <f t="shared" si="129"/>
        <v>15232650861.55122</v>
      </c>
      <c r="AX95" s="77">
        <f t="shared" si="129"/>
        <v>13989605584.33224</v>
      </c>
      <c r="AY95" s="77">
        <f t="shared" si="129"/>
        <v>12921508621.056387</v>
      </c>
      <c r="AZ95" s="77">
        <f t="shared" si="129"/>
        <v>27885059773.756474</v>
      </c>
      <c r="BA95" s="77">
        <f t="shared" si="129"/>
        <v>27702301171.241997</v>
      </c>
      <c r="BB95" s="77">
        <f t="shared" si="129"/>
        <v>27529536414.953945</v>
      </c>
      <c r="BC95" s="77">
        <f t="shared" si="129"/>
        <v>27365757049.413498</v>
      </c>
      <c r="BD95" s="77">
        <f t="shared" si="129"/>
        <v>27210117540.064007</v>
      </c>
      <c r="BE95" s="77">
        <f t="shared" si="129"/>
        <v>27061900436.441372</v>
      </c>
      <c r="BF95" s="77">
        <f t="shared" si="129"/>
        <v>26920490569.546043</v>
      </c>
      <c r="BG95" s="77">
        <f t="shared" si="129"/>
        <v>26785355579.1549</v>
      </c>
      <c r="BH95" s="77">
        <f t="shared" si="129"/>
        <v>26656030972.58352</v>
      </c>
      <c r="BI95" s="77">
        <f t="shared" si="129"/>
        <v>26532108489.82912</v>
      </c>
      <c r="BJ95" s="77">
        <f t="shared" si="129"/>
        <v>26413226922.65622</v>
      </c>
      <c r="BK95" s="77">
        <f t="shared" si="129"/>
        <v>26189334384.879852</v>
      </c>
      <c r="BL95" s="77">
        <f t="shared" si="129"/>
        <v>25982158984.173172</v>
      </c>
    </row>
    <row r="96" spans="12:64" ht="15.75" customHeight="1">
      <c r="L96" s="84">
        <v>-3</v>
      </c>
      <c r="M96" s="77">
        <f aca="true" t="shared" si="130" ref="M96:AR96">IF(M55&gt;0.9,10^((1-M55)/0.044),IF(M55&gt;0.8,10^((1.077-M55)/0.077),10^((1.224-M55)/0.118)))</f>
        <v>19876000983.16663</v>
      </c>
      <c r="N96" s="77">
        <f t="shared" si="130"/>
        <v>10298066229.16453</v>
      </c>
      <c r="O96" s="77">
        <f t="shared" si="130"/>
        <v>5508848709.357974</v>
      </c>
      <c r="P96" s="77">
        <f t="shared" si="130"/>
        <v>3033316545.541133</v>
      </c>
      <c r="Q96" s="77">
        <f t="shared" si="130"/>
        <v>1714797389.7294986</v>
      </c>
      <c r="R96" s="77">
        <f t="shared" si="130"/>
        <v>993116555.7417703</v>
      </c>
      <c r="S96" s="77">
        <f t="shared" si="130"/>
        <v>588122785.4756695</v>
      </c>
      <c r="T96" s="77">
        <f t="shared" si="130"/>
        <v>355559788.1517051</v>
      </c>
      <c r="U96" s="77">
        <f t="shared" si="130"/>
        <v>219138894.92985496</v>
      </c>
      <c r="V96" s="77">
        <f t="shared" si="130"/>
        <v>137514178.40630034</v>
      </c>
      <c r="W96" s="77">
        <f t="shared" si="130"/>
        <v>87764176.80242604</v>
      </c>
      <c r="X96" s="77">
        <f t="shared" si="130"/>
        <v>37464255.58740711</v>
      </c>
      <c r="Y96" s="77">
        <f t="shared" si="130"/>
        <v>16931468.245357063</v>
      </c>
      <c r="Z96" s="77">
        <f t="shared" si="130"/>
        <v>34607699861.770035</v>
      </c>
      <c r="AA96" s="77">
        <f t="shared" si="130"/>
        <v>30342968752.681213</v>
      </c>
      <c r="AB96" s="77">
        <f t="shared" si="130"/>
        <v>26774360267.766174</v>
      </c>
      <c r="AC96" s="77">
        <f t="shared" si="130"/>
        <v>23762409757.037537</v>
      </c>
      <c r="AD96" s="77">
        <f t="shared" si="130"/>
        <v>21200665627.949142</v>
      </c>
      <c r="AE96" s="77">
        <f t="shared" si="130"/>
        <v>19006711300.40162</v>
      </c>
      <c r="AF96" s="77">
        <f t="shared" si="130"/>
        <v>17115931307.776297</v>
      </c>
      <c r="AG96" s="77">
        <f t="shared" si="130"/>
        <v>15477095468.720306</v>
      </c>
      <c r="AH96" s="77">
        <f t="shared" si="130"/>
        <v>14049175161.174654</v>
      </c>
      <c r="AI96" s="77">
        <f t="shared" si="130"/>
        <v>12799011504.340761</v>
      </c>
      <c r="AJ96" s="77">
        <f t="shared" si="130"/>
        <v>11699583207.578363</v>
      </c>
      <c r="AK96" s="77">
        <f t="shared" si="130"/>
        <v>9868027594.644678</v>
      </c>
      <c r="AL96" s="77">
        <f t="shared" si="130"/>
        <v>8418715975.024577</v>
      </c>
      <c r="AM96" s="77">
        <f t="shared" si="130"/>
        <v>37091824941.27863</v>
      </c>
      <c r="AN96" s="77">
        <f t="shared" si="130"/>
        <v>34731286338.12509</v>
      </c>
      <c r="AO96" s="77">
        <f t="shared" si="130"/>
        <v>32625064954.746883</v>
      </c>
      <c r="AP96" s="77">
        <f t="shared" si="130"/>
        <v>30735272918.974922</v>
      </c>
      <c r="AQ96" s="77">
        <f t="shared" si="130"/>
        <v>29031306563.513134</v>
      </c>
      <c r="AR96" s="77">
        <f t="shared" si="130"/>
        <v>27488138011.511364</v>
      </c>
      <c r="AS96" s="77">
        <f aca="true" t="shared" si="131" ref="AS96:BL96">IF(AS55&gt;0.9,10^((1-AS55)/0.044),IF(AS55&gt;0.8,10^((1.077-AS55)/0.077),10^((1.224-AS55)/0.118)))</f>
        <v>26085075676.494358</v>
      </c>
      <c r="AT96" s="77">
        <f t="shared" si="131"/>
        <v>24804847671.207367</v>
      </c>
      <c r="AU96" s="77">
        <f t="shared" si="131"/>
        <v>23632912509.589134</v>
      </c>
      <c r="AV96" s="77">
        <f t="shared" si="131"/>
        <v>22556932933.847797</v>
      </c>
      <c r="AW96" s="77">
        <f t="shared" si="131"/>
        <v>21566368857.15969</v>
      </c>
      <c r="AX96" s="77">
        <f t="shared" si="131"/>
        <v>19806466841.528263</v>
      </c>
      <c r="AY96" s="77">
        <f t="shared" si="131"/>
        <v>18294256439.374237</v>
      </c>
      <c r="AZ96" s="77">
        <f t="shared" si="131"/>
        <v>39479634250.83955</v>
      </c>
      <c r="BA96" s="77">
        <f t="shared" si="131"/>
        <v>39220884840.151436</v>
      </c>
      <c r="BB96" s="77">
        <f t="shared" si="131"/>
        <v>38976284704.98835</v>
      </c>
      <c r="BC96" s="77">
        <f t="shared" si="131"/>
        <v>38744406075.290855</v>
      </c>
      <c r="BD96" s="77">
        <f t="shared" si="131"/>
        <v>38524051844.245834</v>
      </c>
      <c r="BE96" s="77">
        <f t="shared" si="131"/>
        <v>38314206246.344154</v>
      </c>
      <c r="BF96" s="77">
        <f t="shared" si="131"/>
        <v>38113998326.05352</v>
      </c>
      <c r="BG96" s="77">
        <f t="shared" si="131"/>
        <v>37922674368.40658</v>
      </c>
      <c r="BH96" s="77">
        <f t="shared" si="131"/>
        <v>37739576745.21722</v>
      </c>
      <c r="BI96" s="77">
        <f t="shared" si="131"/>
        <v>37564127442.46163</v>
      </c>
      <c r="BJ96" s="77">
        <f t="shared" si="131"/>
        <v>37395815061.9529</v>
      </c>
      <c r="BK96" s="77">
        <f t="shared" si="131"/>
        <v>37078828274.955734</v>
      </c>
      <c r="BL96" s="77">
        <f t="shared" si="131"/>
        <v>36785509590.6125</v>
      </c>
    </row>
    <row r="97" spans="12:64" ht="15.75" customHeight="1">
      <c r="L97" s="84">
        <v>-5</v>
      </c>
      <c r="M97" s="77">
        <f aca="true" t="shared" si="132" ref="M97:AR97">IF(M56&gt;0.9,10^((1-M56)/0.044),IF(M56&gt;0.8,10^((1.077-M56)/0.077),10^((1.224-M56)/0.118)))</f>
        <v>28140418401.514404</v>
      </c>
      <c r="N97" s="77">
        <f t="shared" si="132"/>
        <v>14579989841.046345</v>
      </c>
      <c r="O97" s="77">
        <f t="shared" si="132"/>
        <v>7799421408.9276085</v>
      </c>
      <c r="P97" s="77">
        <f t="shared" si="132"/>
        <v>4294565934.468212</v>
      </c>
      <c r="Q97" s="77">
        <f t="shared" si="132"/>
        <v>2427808091.8631997</v>
      </c>
      <c r="R97" s="77">
        <f t="shared" si="132"/>
        <v>1406053230.914656</v>
      </c>
      <c r="S97" s="77">
        <f t="shared" si="132"/>
        <v>832663535.7266299</v>
      </c>
      <c r="T97" s="77">
        <f t="shared" si="132"/>
        <v>503401122.480158</v>
      </c>
      <c r="U97" s="77">
        <f t="shared" si="132"/>
        <v>310256585.1447827</v>
      </c>
      <c r="V97" s="77">
        <f t="shared" si="132"/>
        <v>194692409.19091985</v>
      </c>
      <c r="W97" s="77">
        <f t="shared" si="132"/>
        <v>124256416.46810266</v>
      </c>
      <c r="X97" s="77">
        <f t="shared" si="132"/>
        <v>53041848.21804883</v>
      </c>
      <c r="Y97" s="77">
        <f t="shared" si="132"/>
        <v>23971552.475763343</v>
      </c>
      <c r="Z97" s="77">
        <f t="shared" si="132"/>
        <v>48997540040.82804</v>
      </c>
      <c r="AA97" s="77">
        <f t="shared" si="132"/>
        <v>42959538841.22283</v>
      </c>
      <c r="AB97" s="77">
        <f t="shared" si="132"/>
        <v>37907107219.703186</v>
      </c>
      <c r="AC97" s="77">
        <f t="shared" si="132"/>
        <v>33642791291.7487</v>
      </c>
      <c r="AD97" s="77">
        <f t="shared" si="132"/>
        <v>30015877020.04867</v>
      </c>
      <c r="AE97" s="77">
        <f t="shared" si="132"/>
        <v>26909679109.146458</v>
      </c>
      <c r="AF97" s="77">
        <f t="shared" si="132"/>
        <v>24232715058.744606</v>
      </c>
      <c r="AG97" s="77">
        <f t="shared" si="132"/>
        <v>21912453239.403267</v>
      </c>
      <c r="AH97" s="77">
        <f t="shared" si="132"/>
        <v>19890805377.120327</v>
      </c>
      <c r="AI97" s="77">
        <f t="shared" si="132"/>
        <v>18120825168.15027</v>
      </c>
      <c r="AJ97" s="77">
        <f t="shared" si="132"/>
        <v>16564255901.547827</v>
      </c>
      <c r="AK97" s="77">
        <f t="shared" si="132"/>
        <v>13971141657.025093</v>
      </c>
      <c r="AL97" s="77">
        <f t="shared" si="132"/>
        <v>11919208000.711319</v>
      </c>
      <c r="AM97" s="77">
        <f t="shared" si="132"/>
        <v>52514561355.03862</v>
      </c>
      <c r="AN97" s="77">
        <f t="shared" si="132"/>
        <v>49172513626.125305</v>
      </c>
      <c r="AO97" s="77">
        <f t="shared" si="132"/>
        <v>46190527912.566895</v>
      </c>
      <c r="AP97" s="77">
        <f t="shared" si="132"/>
        <v>43514962610.29565</v>
      </c>
      <c r="AQ97" s="77">
        <f t="shared" si="132"/>
        <v>41102489083.78437</v>
      </c>
      <c r="AR97" s="77">
        <f t="shared" si="132"/>
        <v>38917672894.94604</v>
      </c>
      <c r="AS97" s="77">
        <f aca="true" t="shared" si="133" ref="AS97:BL97">IF(AS56&gt;0.9,10^((1-AS56)/0.044),IF(AS56&gt;0.8,10^((1.077-AS56)/0.077),10^((1.224-AS56)/0.118)))</f>
        <v>36931218920.41535</v>
      </c>
      <c r="AT97" s="77">
        <f t="shared" si="133"/>
        <v>35118673642.8908</v>
      </c>
      <c r="AU97" s="77">
        <f t="shared" si="133"/>
        <v>33459449243.81216</v>
      </c>
      <c r="AV97" s="77">
        <f t="shared" si="133"/>
        <v>31936078648.364586</v>
      </c>
      <c r="AW97" s="77">
        <f t="shared" si="133"/>
        <v>30533639214.238926</v>
      </c>
      <c r="AX97" s="77">
        <f t="shared" si="133"/>
        <v>28041972047.01125</v>
      </c>
      <c r="AY97" s="77">
        <f t="shared" si="133"/>
        <v>25900986369.6722</v>
      </c>
      <c r="AZ97" s="77">
        <f t="shared" si="133"/>
        <v>55895218917.44181</v>
      </c>
      <c r="BA97" s="77">
        <f t="shared" si="133"/>
        <v>55528881811.49804</v>
      </c>
      <c r="BB97" s="77">
        <f t="shared" si="133"/>
        <v>55182577232.906525</v>
      </c>
      <c r="BC97" s="77">
        <f t="shared" si="133"/>
        <v>54854283746.52666</v>
      </c>
      <c r="BD97" s="77">
        <f t="shared" si="133"/>
        <v>54542306489.96452</v>
      </c>
      <c r="BE97" s="77">
        <f t="shared" si="133"/>
        <v>54245207343.62906</v>
      </c>
      <c r="BF97" s="77">
        <f t="shared" si="133"/>
        <v>53961753209.718796</v>
      </c>
      <c r="BG97" s="77">
        <f t="shared" si="133"/>
        <v>53690876979.48624</v>
      </c>
      <c r="BH97" s="77">
        <f t="shared" si="133"/>
        <v>53431647583.73227</v>
      </c>
      <c r="BI97" s="77">
        <f t="shared" si="133"/>
        <v>53183246670.894035</v>
      </c>
      <c r="BJ97" s="77">
        <f t="shared" si="133"/>
        <v>52944950204.03002</v>
      </c>
      <c r="BK97" s="77">
        <f t="shared" si="133"/>
        <v>52496160690.41476</v>
      </c>
      <c r="BL97" s="77">
        <f t="shared" si="133"/>
        <v>52080880448.2079</v>
      </c>
    </row>
    <row r="98" spans="12:64" ht="15.75" customHeight="1">
      <c r="L98" s="84">
        <v>-7</v>
      </c>
      <c r="M98" s="77">
        <f aca="true" t="shared" si="134" ref="M98:AR98">IF(M57&gt;0.9,10^((1-M57)/0.044),IF(M57&gt;0.8,10^((1.077-M57)/0.077),10^((1.224-M57)/0.118)))</f>
        <v>39841170690.36934</v>
      </c>
      <c r="N98" s="77">
        <f t="shared" si="134"/>
        <v>20642332165.527493</v>
      </c>
      <c r="O98" s="77">
        <f t="shared" si="134"/>
        <v>11042411495.291918</v>
      </c>
      <c r="P98" s="77">
        <f t="shared" si="134"/>
        <v>6080241309.666747</v>
      </c>
      <c r="Q98" s="77">
        <f t="shared" si="134"/>
        <v>3437287790.510482</v>
      </c>
      <c r="R98" s="77">
        <f t="shared" si="134"/>
        <v>1990688481.3625016</v>
      </c>
      <c r="S98" s="77">
        <f t="shared" si="134"/>
        <v>1178884037.2304416</v>
      </c>
      <c r="T98" s="77">
        <f t="shared" si="134"/>
        <v>712714706.6646447</v>
      </c>
      <c r="U98" s="77">
        <f t="shared" si="134"/>
        <v>439260901.8883394</v>
      </c>
      <c r="V98" s="77">
        <f t="shared" si="134"/>
        <v>275645279.8966639</v>
      </c>
      <c r="W98" s="77">
        <f t="shared" si="134"/>
        <v>175922085.7076127</v>
      </c>
      <c r="X98" s="77">
        <f t="shared" si="134"/>
        <v>75096585.21901107</v>
      </c>
      <c r="Y98" s="77">
        <f t="shared" si="134"/>
        <v>33938895.30258877</v>
      </c>
      <c r="Z98" s="77">
        <f t="shared" si="134"/>
        <v>69370658542.51054</v>
      </c>
      <c r="AA98" s="77">
        <f t="shared" si="134"/>
        <v>60822063671.256615</v>
      </c>
      <c r="AB98" s="77">
        <f t="shared" si="134"/>
        <v>53668837028.98498</v>
      </c>
      <c r="AC98" s="77">
        <f t="shared" si="134"/>
        <v>47631423642.333</v>
      </c>
      <c r="AD98" s="77">
        <f t="shared" si="134"/>
        <v>42496442757.67204</v>
      </c>
      <c r="AE98" s="77">
        <f t="shared" si="134"/>
        <v>38098691473.3605</v>
      </c>
      <c r="AF98" s="77">
        <f t="shared" si="134"/>
        <v>34308648974.976513</v>
      </c>
      <c r="AG98" s="77">
        <f t="shared" si="134"/>
        <v>31023625068.37577</v>
      </c>
      <c r="AH98" s="77">
        <f t="shared" si="134"/>
        <v>28161378444.754025</v>
      </c>
      <c r="AI98" s="77">
        <f t="shared" si="134"/>
        <v>25655442583.460762</v>
      </c>
      <c r="AJ98" s="77">
        <f t="shared" si="134"/>
        <v>23451653678.93079</v>
      </c>
      <c r="AK98" s="77">
        <f t="shared" si="134"/>
        <v>19780325635.347015</v>
      </c>
      <c r="AL98" s="77">
        <f t="shared" si="134"/>
        <v>16875200420.786968</v>
      </c>
      <c r="AM98" s="77">
        <f t="shared" si="134"/>
        <v>74350053109.4936</v>
      </c>
      <c r="AN98" s="77">
        <f t="shared" si="134"/>
        <v>69618385935.14114</v>
      </c>
      <c r="AO98" s="77">
        <f t="shared" si="134"/>
        <v>65396494131.15372</v>
      </c>
      <c r="AP98" s="77">
        <f t="shared" si="134"/>
        <v>61608431978.69896</v>
      </c>
      <c r="AQ98" s="77">
        <f t="shared" si="134"/>
        <v>58192854847.459335</v>
      </c>
      <c r="AR98" s="77">
        <f t="shared" si="134"/>
        <v>55099594702.40365</v>
      </c>
      <c r="AS98" s="77">
        <f aca="true" t="shared" si="135" ref="AS98:BL98">IF(AS57&gt;0.9,10^((1-AS57)/0.044),IF(AS57&gt;0.8,10^((1.077-AS57)/0.077),10^((1.224-AS57)/0.118)))</f>
        <v>52287175542.93693</v>
      </c>
      <c r="AT98" s="77">
        <f t="shared" si="135"/>
        <v>49720976108.53183</v>
      </c>
      <c r="AU98" s="77">
        <f t="shared" si="135"/>
        <v>47371848190.31438</v>
      </c>
      <c r="AV98" s="77">
        <f t="shared" si="135"/>
        <v>45215061924.66844</v>
      </c>
      <c r="AW98" s="77">
        <f t="shared" si="135"/>
        <v>43229489852.47429</v>
      </c>
      <c r="AX98" s="77">
        <f t="shared" si="135"/>
        <v>39701790459.49865</v>
      </c>
      <c r="AY98" s="77">
        <f t="shared" si="135"/>
        <v>36670585500.161064</v>
      </c>
      <c r="AZ98" s="77">
        <f t="shared" si="135"/>
        <v>79136384039.88748</v>
      </c>
      <c r="BA98" s="77">
        <f t="shared" si="135"/>
        <v>78617724403.77744</v>
      </c>
      <c r="BB98" s="77">
        <f t="shared" si="135"/>
        <v>78127426795.91463</v>
      </c>
      <c r="BC98" s="77">
        <f t="shared" si="135"/>
        <v>77662629270.84653</v>
      </c>
      <c r="BD98" s="77">
        <f t="shared" si="135"/>
        <v>77220932244.42534</v>
      </c>
      <c r="BE98" s="77">
        <f t="shared" si="135"/>
        <v>76800299628.65425</v>
      </c>
      <c r="BF98" s="77">
        <f t="shared" si="135"/>
        <v>76398985605.1427</v>
      </c>
      <c r="BG98" s="77">
        <f t="shared" si="135"/>
        <v>76015479362.6033</v>
      </c>
      <c r="BH98" s="77">
        <f t="shared" si="135"/>
        <v>75648462694.37755</v>
      </c>
      <c r="BI98" s="77">
        <f t="shared" si="135"/>
        <v>75296776979.30305</v>
      </c>
      <c r="BJ98" s="77">
        <f t="shared" si="135"/>
        <v>74959397126.74443</v>
      </c>
      <c r="BK98" s="77">
        <f t="shared" si="135"/>
        <v>74324001470.54396</v>
      </c>
      <c r="BL98" s="77">
        <f t="shared" si="135"/>
        <v>73736048200.69427</v>
      </c>
    </row>
    <row r="99" spans="12:64" ht="15.75" customHeight="1">
      <c r="L99" s="84">
        <v>-9</v>
      </c>
      <c r="M99" s="77">
        <f aca="true" t="shared" si="136" ref="M99:AR99">IF(M58&gt;0.9,10^((1-M58)/0.044),IF(M58&gt;0.8,10^((1.077-M58)/0.077),10^((1.224-M58)/0.118)))</f>
        <v>56407081775.78955</v>
      </c>
      <c r="N99" s="77">
        <f t="shared" si="136"/>
        <v>29225389172.24578</v>
      </c>
      <c r="O99" s="77">
        <f t="shared" si="136"/>
        <v>15633832977.890118</v>
      </c>
      <c r="P99" s="77">
        <f t="shared" si="136"/>
        <v>8608398368.520031</v>
      </c>
      <c r="Q99" s="77">
        <f t="shared" si="136"/>
        <v>4866507939.56499</v>
      </c>
      <c r="R99" s="77">
        <f t="shared" si="136"/>
        <v>2818414369.1711283</v>
      </c>
      <c r="S99" s="77">
        <f t="shared" si="136"/>
        <v>1669062608.8531175</v>
      </c>
      <c r="T99" s="77">
        <f t="shared" si="136"/>
        <v>1009060628.6164707</v>
      </c>
      <c r="U99" s="77">
        <f t="shared" si="136"/>
        <v>621905059.1229715</v>
      </c>
      <c r="V99" s="77">
        <f t="shared" si="136"/>
        <v>390258257.3458356</v>
      </c>
      <c r="W99" s="77">
        <f t="shared" si="136"/>
        <v>249070278.37601778</v>
      </c>
      <c r="X99" s="77">
        <f t="shared" si="136"/>
        <v>106321655.4666964</v>
      </c>
      <c r="Y99" s="77">
        <f t="shared" si="136"/>
        <v>48050647.346460395</v>
      </c>
      <c r="Z99" s="77">
        <f t="shared" si="136"/>
        <v>98214895331.71808</v>
      </c>
      <c r="AA99" s="77">
        <f t="shared" si="136"/>
        <v>86111804945.183</v>
      </c>
      <c r="AB99" s="77">
        <f t="shared" si="136"/>
        <v>75984275227.0642</v>
      </c>
      <c r="AC99" s="77">
        <f t="shared" si="136"/>
        <v>67436512580.6856</v>
      </c>
      <c r="AD99" s="77">
        <f t="shared" si="136"/>
        <v>60166412790.46532</v>
      </c>
      <c r="AE99" s="77">
        <f t="shared" si="136"/>
        <v>53940081785.997444</v>
      </c>
      <c r="AF99" s="77">
        <f t="shared" si="136"/>
        <v>48574144153.253</v>
      </c>
      <c r="AG99" s="77">
        <f t="shared" si="136"/>
        <v>43923211238.27595</v>
      </c>
      <c r="AH99" s="77">
        <f t="shared" si="136"/>
        <v>39870845894.5</v>
      </c>
      <c r="AI99" s="77">
        <f t="shared" si="136"/>
        <v>36322944901.54511</v>
      </c>
      <c r="AJ99" s="77">
        <f t="shared" si="136"/>
        <v>33202823208.32256</v>
      </c>
      <c r="AK99" s="77">
        <f t="shared" si="136"/>
        <v>28004961358.589493</v>
      </c>
      <c r="AL99" s="77">
        <f t="shared" si="136"/>
        <v>23891888557.086502</v>
      </c>
      <c r="AM99" s="77">
        <f t="shared" si="136"/>
        <v>105264716199.59804</v>
      </c>
      <c r="AN99" s="77">
        <f t="shared" si="136"/>
        <v>98565627477.68875</v>
      </c>
      <c r="AO99" s="77">
        <f t="shared" si="136"/>
        <v>92588278114.9699</v>
      </c>
      <c r="AP99" s="77">
        <f t="shared" si="136"/>
        <v>87225144253.62163</v>
      </c>
      <c r="AQ99" s="77">
        <f t="shared" si="136"/>
        <v>82389374239.46588</v>
      </c>
      <c r="AR99" s="77">
        <f t="shared" si="136"/>
        <v>78009940228.55408</v>
      </c>
      <c r="AS99" s="77">
        <f aca="true" t="shared" si="137" ref="AS99:BL99">IF(AS58&gt;0.9,10^((1-AS58)/0.044),IF(AS58&gt;0.8,10^((1.077-AS58)/0.077),10^((1.224-AS58)/0.118)))</f>
        <v>74028120548.88803</v>
      </c>
      <c r="AT99" s="77">
        <f t="shared" si="137"/>
        <v>70394898461.25362</v>
      </c>
      <c r="AU99" s="77">
        <f t="shared" si="137"/>
        <v>67069005966.41482</v>
      </c>
      <c r="AV99" s="77">
        <f t="shared" si="137"/>
        <v>64015430553.06513</v>
      </c>
      <c r="AW99" s="77">
        <f t="shared" si="137"/>
        <v>61204259989.87028</v>
      </c>
      <c r="AX99" s="77">
        <f t="shared" si="137"/>
        <v>56209747411.752914</v>
      </c>
      <c r="AY99" s="77">
        <f t="shared" si="137"/>
        <v>51918171058.504234</v>
      </c>
      <c r="AZ99" s="77">
        <f t="shared" si="137"/>
        <v>112041197801.88174</v>
      </c>
      <c r="BA99" s="77">
        <f t="shared" si="137"/>
        <v>111306880109.8835</v>
      </c>
      <c r="BB99" s="77">
        <f t="shared" si="137"/>
        <v>110612717343.52953</v>
      </c>
      <c r="BC99" s="77">
        <f t="shared" si="137"/>
        <v>109954657563.87456</v>
      </c>
      <c r="BD99" s="77">
        <f t="shared" si="137"/>
        <v>109329303442.55426</v>
      </c>
      <c r="BE99" s="77">
        <f t="shared" si="137"/>
        <v>108733772288.6187</v>
      </c>
      <c r="BF99" s="77">
        <f t="shared" si="137"/>
        <v>108165592374.48172</v>
      </c>
      <c r="BG99" s="77">
        <f t="shared" si="137"/>
        <v>107622624695.32979</v>
      </c>
      <c r="BH99" s="77">
        <f t="shared" si="137"/>
        <v>107103002935.75403</v>
      </c>
      <c r="BI99" s="77">
        <f t="shared" si="137"/>
        <v>106605086721.29955</v>
      </c>
      <c r="BJ99" s="77">
        <f t="shared" si="137"/>
        <v>106127424729.87209</v>
      </c>
      <c r="BK99" s="77">
        <f t="shared" si="137"/>
        <v>105227832320.35585</v>
      </c>
      <c r="BL99" s="77">
        <f t="shared" si="137"/>
        <v>104395408784.64923</v>
      </c>
    </row>
    <row r="100" ht="13.5" customHeight="1"/>
    <row r="101" spans="13:64" ht="13.5" customHeight="1">
      <c r="M101" s="167" t="s">
        <v>98</v>
      </c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9"/>
      <c r="Z101" s="167" t="s">
        <v>99</v>
      </c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9"/>
      <c r="AM101" s="167" t="s">
        <v>100</v>
      </c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9"/>
      <c r="AZ101" s="167" t="s">
        <v>101</v>
      </c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9"/>
    </row>
    <row r="102" spans="12:64" ht="13.5" customHeight="1">
      <c r="L102" s="67" t="s">
        <v>73</v>
      </c>
      <c r="M102" s="66" t="s">
        <v>143</v>
      </c>
      <c r="N102" s="66" t="s">
        <v>144</v>
      </c>
      <c r="O102" s="66" t="s">
        <v>145</v>
      </c>
      <c r="P102" s="66" t="s">
        <v>146</v>
      </c>
      <c r="Q102" s="66" t="s">
        <v>147</v>
      </c>
      <c r="R102" s="66" t="s">
        <v>148</v>
      </c>
      <c r="S102" s="66" t="s">
        <v>149</v>
      </c>
      <c r="T102" s="66" t="s">
        <v>150</v>
      </c>
      <c r="U102" s="66" t="s">
        <v>151</v>
      </c>
      <c r="V102" s="66" t="s">
        <v>152</v>
      </c>
      <c r="W102" s="66" t="s">
        <v>153</v>
      </c>
      <c r="X102" s="66" t="s">
        <v>154</v>
      </c>
      <c r="Y102" s="66" t="s">
        <v>155</v>
      </c>
      <c r="Z102" s="66" t="s">
        <v>143</v>
      </c>
      <c r="AA102" s="66" t="s">
        <v>144</v>
      </c>
      <c r="AB102" s="66" t="s">
        <v>145</v>
      </c>
      <c r="AC102" s="66" t="s">
        <v>146</v>
      </c>
      <c r="AD102" s="66" t="s">
        <v>147</v>
      </c>
      <c r="AE102" s="66" t="s">
        <v>148</v>
      </c>
      <c r="AF102" s="66" t="s">
        <v>149</v>
      </c>
      <c r="AG102" s="66" t="s">
        <v>150</v>
      </c>
      <c r="AH102" s="66" t="s">
        <v>151</v>
      </c>
      <c r="AI102" s="66" t="s">
        <v>152</v>
      </c>
      <c r="AJ102" s="66" t="s">
        <v>153</v>
      </c>
      <c r="AK102" s="66" t="s">
        <v>154</v>
      </c>
      <c r="AL102" s="66" t="s">
        <v>155</v>
      </c>
      <c r="AM102" s="66" t="s">
        <v>143</v>
      </c>
      <c r="AN102" s="66" t="s">
        <v>144</v>
      </c>
      <c r="AO102" s="66" t="s">
        <v>145</v>
      </c>
      <c r="AP102" s="66" t="s">
        <v>146</v>
      </c>
      <c r="AQ102" s="66" t="s">
        <v>147</v>
      </c>
      <c r="AR102" s="66" t="s">
        <v>148</v>
      </c>
      <c r="AS102" s="66" t="s">
        <v>149</v>
      </c>
      <c r="AT102" s="66" t="s">
        <v>150</v>
      </c>
      <c r="AU102" s="66" t="s">
        <v>151</v>
      </c>
      <c r="AV102" s="66" t="s">
        <v>152</v>
      </c>
      <c r="AW102" s="66" t="s">
        <v>153</v>
      </c>
      <c r="AX102" s="66" t="s">
        <v>154</v>
      </c>
      <c r="AY102" s="66" t="s">
        <v>155</v>
      </c>
      <c r="AZ102" s="66" t="s">
        <v>143</v>
      </c>
      <c r="BA102" s="66" t="s">
        <v>144</v>
      </c>
      <c r="BB102" s="66" t="s">
        <v>145</v>
      </c>
      <c r="BC102" s="66" t="s">
        <v>146</v>
      </c>
      <c r="BD102" s="66" t="s">
        <v>147</v>
      </c>
      <c r="BE102" s="66" t="s">
        <v>148</v>
      </c>
      <c r="BF102" s="66" t="s">
        <v>149</v>
      </c>
      <c r="BG102" s="66" t="s">
        <v>150</v>
      </c>
      <c r="BH102" s="66" t="s">
        <v>151</v>
      </c>
      <c r="BI102" s="66" t="s">
        <v>152</v>
      </c>
      <c r="BJ102" s="66" t="s">
        <v>153</v>
      </c>
      <c r="BK102" s="66" t="s">
        <v>154</v>
      </c>
      <c r="BL102" s="66" t="s">
        <v>155</v>
      </c>
    </row>
    <row r="103" spans="12:64" ht="13.5" customHeight="1">
      <c r="L103" s="67">
        <v>19</v>
      </c>
      <c r="M103" s="94">
        <f aca="true" t="shared" si="138" ref="M103:AR103">M65/M85</f>
        <v>0</v>
      </c>
      <c r="N103" s="94">
        <f t="shared" si="138"/>
        <v>0</v>
      </c>
      <c r="O103" s="94">
        <f t="shared" si="138"/>
        <v>0</v>
      </c>
      <c r="P103" s="94">
        <f t="shared" si="138"/>
        <v>0</v>
      </c>
      <c r="Q103" s="94">
        <f t="shared" si="138"/>
        <v>0</v>
      </c>
      <c r="R103" s="94">
        <f t="shared" si="138"/>
        <v>0</v>
      </c>
      <c r="S103" s="94">
        <f t="shared" si="138"/>
        <v>0</v>
      </c>
      <c r="T103" s="94">
        <f t="shared" si="138"/>
        <v>0</v>
      </c>
      <c r="U103" s="94">
        <f t="shared" si="138"/>
        <v>0</v>
      </c>
      <c r="V103" s="94">
        <f t="shared" si="138"/>
        <v>0</v>
      </c>
      <c r="W103" s="94">
        <f t="shared" si="138"/>
        <v>0</v>
      </c>
      <c r="X103" s="94">
        <f t="shared" si="138"/>
        <v>0</v>
      </c>
      <c r="Y103" s="94">
        <f t="shared" si="138"/>
        <v>0</v>
      </c>
      <c r="Z103" s="94">
        <f t="shared" si="138"/>
        <v>0</v>
      </c>
      <c r="AA103" s="94">
        <f t="shared" si="138"/>
        <v>0</v>
      </c>
      <c r="AB103" s="94">
        <f t="shared" si="138"/>
        <v>0</v>
      </c>
      <c r="AC103" s="94">
        <f t="shared" si="138"/>
        <v>0</v>
      </c>
      <c r="AD103" s="94">
        <f t="shared" si="138"/>
        <v>0</v>
      </c>
      <c r="AE103" s="94">
        <f t="shared" si="138"/>
        <v>0</v>
      </c>
      <c r="AF103" s="94">
        <f t="shared" si="138"/>
        <v>0</v>
      </c>
      <c r="AG103" s="94">
        <f t="shared" si="138"/>
        <v>0</v>
      </c>
      <c r="AH103" s="94">
        <f t="shared" si="138"/>
        <v>0</v>
      </c>
      <c r="AI103" s="94">
        <f t="shared" si="138"/>
        <v>0</v>
      </c>
      <c r="AJ103" s="94">
        <f t="shared" si="138"/>
        <v>0</v>
      </c>
      <c r="AK103" s="94">
        <f t="shared" si="138"/>
        <v>0</v>
      </c>
      <c r="AL103" s="94">
        <f t="shared" si="138"/>
        <v>0</v>
      </c>
      <c r="AM103" s="94">
        <f t="shared" si="138"/>
        <v>0</v>
      </c>
      <c r="AN103" s="94">
        <f t="shared" si="138"/>
        <v>0</v>
      </c>
      <c r="AO103" s="94">
        <f t="shared" si="138"/>
        <v>0</v>
      </c>
      <c r="AP103" s="94">
        <f t="shared" si="138"/>
        <v>0</v>
      </c>
      <c r="AQ103" s="94">
        <f t="shared" si="138"/>
        <v>0</v>
      </c>
      <c r="AR103" s="94">
        <f t="shared" si="138"/>
        <v>0</v>
      </c>
      <c r="AS103" s="94">
        <f aca="true" t="shared" si="139" ref="AS103:BL103">AS65/AS85</f>
        <v>0</v>
      </c>
      <c r="AT103" s="94">
        <f t="shared" si="139"/>
        <v>0</v>
      </c>
      <c r="AU103" s="94">
        <f t="shared" si="139"/>
        <v>0</v>
      </c>
      <c r="AV103" s="94">
        <f t="shared" si="139"/>
        <v>0</v>
      </c>
      <c r="AW103" s="94">
        <f t="shared" si="139"/>
        <v>0</v>
      </c>
      <c r="AX103" s="94">
        <f t="shared" si="139"/>
        <v>0</v>
      </c>
      <c r="AY103" s="94">
        <f t="shared" si="139"/>
        <v>0</v>
      </c>
      <c r="AZ103" s="94">
        <f t="shared" si="139"/>
        <v>0</v>
      </c>
      <c r="BA103" s="94">
        <f t="shared" si="139"/>
        <v>0</v>
      </c>
      <c r="BB103" s="94">
        <f t="shared" si="139"/>
        <v>0</v>
      </c>
      <c r="BC103" s="94">
        <f t="shared" si="139"/>
        <v>0</v>
      </c>
      <c r="BD103" s="94">
        <f t="shared" si="139"/>
        <v>0</v>
      </c>
      <c r="BE103" s="94">
        <f t="shared" si="139"/>
        <v>0</v>
      </c>
      <c r="BF103" s="94">
        <f t="shared" si="139"/>
        <v>0</v>
      </c>
      <c r="BG103" s="94">
        <f t="shared" si="139"/>
        <v>0</v>
      </c>
      <c r="BH103" s="94">
        <f t="shared" si="139"/>
        <v>0</v>
      </c>
      <c r="BI103" s="94">
        <f t="shared" si="139"/>
        <v>0</v>
      </c>
      <c r="BJ103" s="94">
        <f t="shared" si="139"/>
        <v>0</v>
      </c>
      <c r="BK103" s="94">
        <f t="shared" si="139"/>
        <v>0</v>
      </c>
      <c r="BL103" s="94">
        <f t="shared" si="139"/>
        <v>0</v>
      </c>
    </row>
    <row r="104" spans="12:64" ht="13.5" customHeight="1">
      <c r="L104" s="67">
        <v>17</v>
      </c>
      <c r="M104" s="94">
        <f aca="true" t="shared" si="140" ref="M104:AR104">M66/M86</f>
        <v>0</v>
      </c>
      <c r="N104" s="94">
        <f t="shared" si="140"/>
        <v>0</v>
      </c>
      <c r="O104" s="94">
        <f t="shared" si="140"/>
        <v>0</v>
      </c>
      <c r="P104" s="94">
        <f t="shared" si="140"/>
        <v>0</v>
      </c>
      <c r="Q104" s="94">
        <f t="shared" si="140"/>
        <v>0</v>
      </c>
      <c r="R104" s="94">
        <f t="shared" si="140"/>
        <v>0</v>
      </c>
      <c r="S104" s="94">
        <f t="shared" si="140"/>
        <v>0</v>
      </c>
      <c r="T104" s="94">
        <f t="shared" si="140"/>
        <v>0</v>
      </c>
      <c r="U104" s="94">
        <f t="shared" si="140"/>
        <v>0</v>
      </c>
      <c r="V104" s="94">
        <f t="shared" si="140"/>
        <v>0</v>
      </c>
      <c r="W104" s="94">
        <f t="shared" si="140"/>
        <v>0</v>
      </c>
      <c r="X104" s="94">
        <f t="shared" si="140"/>
        <v>0</v>
      </c>
      <c r="Y104" s="94">
        <f t="shared" si="140"/>
        <v>0</v>
      </c>
      <c r="Z104" s="94">
        <f t="shared" si="140"/>
        <v>0</v>
      </c>
      <c r="AA104" s="94">
        <f t="shared" si="140"/>
        <v>0</v>
      </c>
      <c r="AB104" s="94">
        <f t="shared" si="140"/>
        <v>0</v>
      </c>
      <c r="AC104" s="94">
        <f t="shared" si="140"/>
        <v>0</v>
      </c>
      <c r="AD104" s="94">
        <f t="shared" si="140"/>
        <v>0</v>
      </c>
      <c r="AE104" s="94">
        <f t="shared" si="140"/>
        <v>0</v>
      </c>
      <c r="AF104" s="94">
        <f t="shared" si="140"/>
        <v>0</v>
      </c>
      <c r="AG104" s="94">
        <f t="shared" si="140"/>
        <v>0</v>
      </c>
      <c r="AH104" s="94">
        <f t="shared" si="140"/>
        <v>0</v>
      </c>
      <c r="AI104" s="94">
        <f t="shared" si="140"/>
        <v>0</v>
      </c>
      <c r="AJ104" s="94">
        <f t="shared" si="140"/>
        <v>0</v>
      </c>
      <c r="AK104" s="94">
        <f t="shared" si="140"/>
        <v>0</v>
      </c>
      <c r="AL104" s="94">
        <f t="shared" si="140"/>
        <v>0</v>
      </c>
      <c r="AM104" s="94">
        <f t="shared" si="140"/>
        <v>0</v>
      </c>
      <c r="AN104" s="94">
        <f t="shared" si="140"/>
        <v>0</v>
      </c>
      <c r="AO104" s="94">
        <f t="shared" si="140"/>
        <v>0</v>
      </c>
      <c r="AP104" s="94">
        <f t="shared" si="140"/>
        <v>0</v>
      </c>
      <c r="AQ104" s="94">
        <f t="shared" si="140"/>
        <v>0</v>
      </c>
      <c r="AR104" s="94">
        <f t="shared" si="140"/>
        <v>0</v>
      </c>
      <c r="AS104" s="94">
        <f aca="true" t="shared" si="141" ref="AS104:BL104">AS66/AS86</f>
        <v>0</v>
      </c>
      <c r="AT104" s="94">
        <f t="shared" si="141"/>
        <v>0</v>
      </c>
      <c r="AU104" s="94">
        <f t="shared" si="141"/>
        <v>0</v>
      </c>
      <c r="AV104" s="94">
        <f t="shared" si="141"/>
        <v>0</v>
      </c>
      <c r="AW104" s="94">
        <f t="shared" si="141"/>
        <v>0</v>
      </c>
      <c r="AX104" s="94">
        <f t="shared" si="141"/>
        <v>0</v>
      </c>
      <c r="AY104" s="94">
        <f t="shared" si="141"/>
        <v>0</v>
      </c>
      <c r="AZ104" s="94">
        <f t="shared" si="141"/>
        <v>0</v>
      </c>
      <c r="BA104" s="94">
        <f t="shared" si="141"/>
        <v>0</v>
      </c>
      <c r="BB104" s="94">
        <f t="shared" si="141"/>
        <v>0</v>
      </c>
      <c r="BC104" s="94">
        <f t="shared" si="141"/>
        <v>0</v>
      </c>
      <c r="BD104" s="94">
        <f t="shared" si="141"/>
        <v>0</v>
      </c>
      <c r="BE104" s="94">
        <f t="shared" si="141"/>
        <v>0</v>
      </c>
      <c r="BF104" s="94">
        <f t="shared" si="141"/>
        <v>0</v>
      </c>
      <c r="BG104" s="94">
        <f t="shared" si="141"/>
        <v>0</v>
      </c>
      <c r="BH104" s="94">
        <f t="shared" si="141"/>
        <v>0</v>
      </c>
      <c r="BI104" s="94">
        <f t="shared" si="141"/>
        <v>0</v>
      </c>
      <c r="BJ104" s="94">
        <f t="shared" si="141"/>
        <v>0</v>
      </c>
      <c r="BK104" s="94">
        <f t="shared" si="141"/>
        <v>0</v>
      </c>
      <c r="BL104" s="94">
        <f t="shared" si="141"/>
        <v>0</v>
      </c>
    </row>
    <row r="105" spans="12:64" ht="13.5" customHeight="1">
      <c r="L105" s="67">
        <v>15</v>
      </c>
      <c r="M105" s="94">
        <f aca="true" t="shared" si="142" ref="M105:AR105">M67/M87</f>
        <v>0.006625911664374143</v>
      </c>
      <c r="N105" s="94">
        <f t="shared" si="142"/>
        <v>0.003092873337924936</v>
      </c>
      <c r="O105" s="94">
        <f t="shared" si="142"/>
        <v>0.004308791308227892</v>
      </c>
      <c r="P105" s="94">
        <f t="shared" si="142"/>
        <v>0.004255688781063941</v>
      </c>
      <c r="Q105" s="94">
        <f t="shared" si="142"/>
        <v>0.0038791813499386395</v>
      </c>
      <c r="R105" s="94">
        <f t="shared" si="142"/>
        <v>0.004363723202831659</v>
      </c>
      <c r="S105" s="94">
        <f t="shared" si="142"/>
        <v>0.0040762883836007</v>
      </c>
      <c r="T105" s="94">
        <f t="shared" si="142"/>
        <v>0.0030007782192673004</v>
      </c>
      <c r="U105" s="94">
        <f t="shared" si="142"/>
        <v>0.002163936698735618</v>
      </c>
      <c r="V105" s="94">
        <f t="shared" si="142"/>
        <v>0.0018199842988193896</v>
      </c>
      <c r="W105" s="94">
        <f t="shared" si="142"/>
        <v>0</v>
      </c>
      <c r="X105" s="94">
        <f t="shared" si="142"/>
        <v>0</v>
      </c>
      <c r="Y105" s="94">
        <f t="shared" si="142"/>
        <v>0</v>
      </c>
      <c r="Z105" s="94">
        <f t="shared" si="142"/>
        <v>0.003500980911732859</v>
      </c>
      <c r="AA105" s="94">
        <f t="shared" si="142"/>
        <v>0.0009657118772199747</v>
      </c>
      <c r="AB105" s="94">
        <f t="shared" si="142"/>
        <v>0.0008156146725394076</v>
      </c>
      <c r="AC105" s="94">
        <f t="shared" si="142"/>
        <v>0.0004997869836570642</v>
      </c>
      <c r="AD105" s="94">
        <f t="shared" si="142"/>
        <v>0.00028866307107080894</v>
      </c>
      <c r="AE105" s="94">
        <f t="shared" si="142"/>
        <v>0.00020976753073162323</v>
      </c>
      <c r="AF105" s="94">
        <f t="shared" si="142"/>
        <v>0.00012886061486342112</v>
      </c>
      <c r="AG105" s="94">
        <f t="shared" si="142"/>
        <v>6.342272582618238E-05</v>
      </c>
      <c r="AH105" s="94">
        <f t="shared" si="142"/>
        <v>3.105281812671757E-05</v>
      </c>
      <c r="AI105" s="94">
        <f t="shared" si="142"/>
        <v>1.798980755984672E-05</v>
      </c>
      <c r="AJ105" s="94">
        <f t="shared" si="142"/>
        <v>0</v>
      </c>
      <c r="AK105" s="94">
        <f t="shared" si="142"/>
        <v>0</v>
      </c>
      <c r="AL105" s="94">
        <f t="shared" si="142"/>
        <v>0</v>
      </c>
      <c r="AM105" s="94">
        <f t="shared" si="142"/>
        <v>0.00014202226713187476</v>
      </c>
      <c r="AN105" s="94">
        <f t="shared" si="142"/>
        <v>3.668233207637398E-05</v>
      </c>
      <c r="AO105" s="94">
        <f t="shared" si="142"/>
        <v>2.9102139070249383E-05</v>
      </c>
      <c r="AP105" s="94">
        <f t="shared" si="142"/>
        <v>1.680004758871751E-05</v>
      </c>
      <c r="AQ105" s="94">
        <f t="shared" si="142"/>
        <v>9.165292011379781E-06</v>
      </c>
      <c r="AR105" s="94">
        <f t="shared" si="142"/>
        <v>6.306263095145634E-06</v>
      </c>
      <c r="AS105" s="94">
        <f aca="true" t="shared" si="143" ref="AS105:BL105">AS67/AS87</f>
        <v>3.676214105409934E-06</v>
      </c>
      <c r="AT105" s="94">
        <f t="shared" si="143"/>
        <v>1.720560564734169E-06</v>
      </c>
      <c r="AU105" s="94">
        <f t="shared" si="143"/>
        <v>8.026140606523607E-07</v>
      </c>
      <c r="AV105" s="94">
        <f t="shared" si="143"/>
        <v>4.4380793487924394E-07</v>
      </c>
      <c r="AW105" s="94">
        <f t="shared" si="143"/>
        <v>0</v>
      </c>
      <c r="AX105" s="94">
        <f t="shared" si="143"/>
        <v>0</v>
      </c>
      <c r="AY105" s="94">
        <f t="shared" si="143"/>
        <v>0</v>
      </c>
      <c r="AZ105" s="94">
        <f t="shared" si="143"/>
        <v>0.00013343246892179525</v>
      </c>
      <c r="BA105" s="94">
        <f t="shared" si="143"/>
        <v>3.248332066161034E-05</v>
      </c>
      <c r="BB105" s="94">
        <f t="shared" si="143"/>
        <v>2.435992000457261E-05</v>
      </c>
      <c r="BC105" s="94">
        <f t="shared" si="143"/>
        <v>1.3327189651264336E-05</v>
      </c>
      <c r="BD105" s="94">
        <f t="shared" si="143"/>
        <v>6.906864397396674E-06</v>
      </c>
      <c r="BE105" s="94">
        <f t="shared" si="143"/>
        <v>4.5243643880213175E-06</v>
      </c>
      <c r="BF105" s="94">
        <f t="shared" si="143"/>
        <v>2.5159869694663905E-06</v>
      </c>
      <c r="BG105" s="94">
        <f t="shared" si="143"/>
        <v>1.1254017135688282E-06</v>
      </c>
      <c r="BH105" s="94">
        <f t="shared" si="143"/>
        <v>5.026052094441457E-07</v>
      </c>
      <c r="BI105" s="94">
        <f t="shared" si="143"/>
        <v>2.665028180919336E-07</v>
      </c>
      <c r="BJ105" s="94">
        <f t="shared" si="143"/>
        <v>0</v>
      </c>
      <c r="BK105" s="94">
        <f t="shared" si="143"/>
        <v>0</v>
      </c>
      <c r="BL105" s="94">
        <f t="shared" si="143"/>
        <v>0</v>
      </c>
    </row>
    <row r="106" spans="12:64" ht="13.5" customHeight="1">
      <c r="L106" s="67">
        <v>13</v>
      </c>
      <c r="M106" s="94">
        <f aca="true" t="shared" si="144" ref="M106:AR106">M68/M88</f>
        <v>0.011303406234075886</v>
      </c>
      <c r="N106" s="94">
        <f t="shared" si="144"/>
        <v>0.005276255636953167</v>
      </c>
      <c r="O106" s="94">
        <f t="shared" si="144"/>
        <v>0.007350538461993774</v>
      </c>
      <c r="P106" s="94">
        <f t="shared" si="144"/>
        <v>0.007259948748910561</v>
      </c>
      <c r="Q106" s="94">
        <f t="shared" si="144"/>
        <v>0.006617649747696886</v>
      </c>
      <c r="R106" s="94">
        <f t="shared" si="144"/>
        <v>0.007444248965750134</v>
      </c>
      <c r="S106" s="94">
        <f t="shared" si="144"/>
        <v>0.006953902475763776</v>
      </c>
      <c r="T106" s="94">
        <f t="shared" si="144"/>
        <v>0.005119146911227213</v>
      </c>
      <c r="U106" s="94">
        <f t="shared" si="144"/>
        <v>0.003691545678483512</v>
      </c>
      <c r="V106" s="94">
        <f t="shared" si="144"/>
        <v>0.0031047835997883833</v>
      </c>
      <c r="W106" s="94">
        <f t="shared" si="144"/>
        <v>0</v>
      </c>
      <c r="X106" s="94">
        <f t="shared" si="144"/>
        <v>0</v>
      </c>
      <c r="Y106" s="94">
        <f t="shared" si="144"/>
        <v>0</v>
      </c>
      <c r="Z106" s="94">
        <f t="shared" si="144"/>
        <v>0.005972462578370304</v>
      </c>
      <c r="AA106" s="94">
        <f t="shared" si="144"/>
        <v>0.0016474462996512785</v>
      </c>
      <c r="AB106" s="94">
        <f t="shared" si="144"/>
        <v>0.001391389508519275</v>
      </c>
      <c r="AC106" s="94">
        <f t="shared" si="144"/>
        <v>0.0008526064929531284</v>
      </c>
      <c r="AD106" s="94">
        <f t="shared" si="144"/>
        <v>0.0004924418136500289</v>
      </c>
      <c r="AE106" s="94">
        <f t="shared" si="144"/>
        <v>0.0003578507735512509</v>
      </c>
      <c r="AF106" s="94">
        <f t="shared" si="144"/>
        <v>0.00021982844794107698</v>
      </c>
      <c r="AG106" s="94">
        <f t="shared" si="144"/>
        <v>0.00010819535043612301</v>
      </c>
      <c r="AH106" s="94">
        <f t="shared" si="144"/>
        <v>5.297423747533761E-05</v>
      </c>
      <c r="AI106" s="94">
        <f t="shared" si="144"/>
        <v>3.068952820713538E-05</v>
      </c>
      <c r="AJ106" s="94">
        <f t="shared" si="144"/>
        <v>0</v>
      </c>
      <c r="AK106" s="94">
        <f t="shared" si="144"/>
        <v>0</v>
      </c>
      <c r="AL106" s="94">
        <f t="shared" si="144"/>
        <v>0</v>
      </c>
      <c r="AM106" s="94">
        <f t="shared" si="144"/>
        <v>0.00024228143401118876</v>
      </c>
      <c r="AN106" s="94">
        <f t="shared" si="144"/>
        <v>6.257784921913741E-05</v>
      </c>
      <c r="AO106" s="94">
        <f t="shared" si="144"/>
        <v>4.9646496490482846E-05</v>
      </c>
      <c r="AP106" s="94">
        <f t="shared" si="144"/>
        <v>2.8659869353241276E-05</v>
      </c>
      <c r="AQ106" s="94">
        <f t="shared" si="144"/>
        <v>1.5635436164291467E-05</v>
      </c>
      <c r="AR106" s="94">
        <f t="shared" si="144"/>
        <v>1.0758105026763158E-05</v>
      </c>
      <c r="AS106" s="94">
        <f aca="true" t="shared" si="145" ref="AS106:BL106">AS68/AS88</f>
        <v>6.271399852840251E-06</v>
      </c>
      <c r="AT106" s="94">
        <f t="shared" si="145"/>
        <v>2.9351726975307223E-06</v>
      </c>
      <c r="AU106" s="94">
        <f t="shared" si="145"/>
        <v>1.3692112476407148E-06</v>
      </c>
      <c r="AV106" s="94">
        <f t="shared" si="145"/>
        <v>7.571096072437957E-07</v>
      </c>
      <c r="AW106" s="94">
        <f t="shared" si="145"/>
        <v>0</v>
      </c>
      <c r="AX106" s="94">
        <f t="shared" si="145"/>
        <v>0</v>
      </c>
      <c r="AY106" s="94">
        <f t="shared" si="145"/>
        <v>0</v>
      </c>
      <c r="AZ106" s="94">
        <f t="shared" si="145"/>
        <v>0.0002276277556110801</v>
      </c>
      <c r="BA106" s="94">
        <f t="shared" si="145"/>
        <v>5.541458864357125E-05</v>
      </c>
      <c r="BB106" s="94">
        <f t="shared" si="145"/>
        <v>4.155655637876428E-05</v>
      </c>
      <c r="BC106" s="94">
        <f t="shared" si="145"/>
        <v>2.2735382875201977E-05</v>
      </c>
      <c r="BD106" s="94">
        <f t="shared" si="145"/>
        <v>1.178269467539372E-05</v>
      </c>
      <c r="BE106" s="94">
        <f t="shared" si="145"/>
        <v>7.718293152587904E-06</v>
      </c>
      <c r="BF106" s="94">
        <f t="shared" si="145"/>
        <v>4.292122237069765E-06</v>
      </c>
      <c r="BG106" s="94">
        <f t="shared" si="145"/>
        <v>1.919867542664431E-06</v>
      </c>
      <c r="BH106" s="94">
        <f t="shared" si="145"/>
        <v>8.574142164098125E-07</v>
      </c>
      <c r="BI106" s="94">
        <f t="shared" si="145"/>
        <v>4.5463775673557867E-07</v>
      </c>
      <c r="BJ106" s="94">
        <f t="shared" si="145"/>
        <v>0</v>
      </c>
      <c r="BK106" s="94">
        <f t="shared" si="145"/>
        <v>0</v>
      </c>
      <c r="BL106" s="94">
        <f t="shared" si="145"/>
        <v>0</v>
      </c>
    </row>
    <row r="107" spans="12:64" ht="13.5" customHeight="1">
      <c r="L107" s="67">
        <v>11</v>
      </c>
      <c r="M107" s="94">
        <f aca="true" t="shared" si="146" ref="M107:AR107">M69/M89</f>
        <v>0.01144634739870752</v>
      </c>
      <c r="N107" s="94">
        <f t="shared" si="146"/>
        <v>0.005342978367254332</v>
      </c>
      <c r="O107" s="94">
        <f t="shared" si="146"/>
        <v>0.007443492258988156</v>
      </c>
      <c r="P107" s="94">
        <f t="shared" si="146"/>
        <v>0.007351756962102714</v>
      </c>
      <c r="Q107" s="94">
        <f t="shared" si="146"/>
        <v>0.0067013355449222186</v>
      </c>
      <c r="R107" s="94">
        <f t="shared" si="146"/>
        <v>0.007538387811593325</v>
      </c>
      <c r="S107" s="94">
        <f t="shared" si="146"/>
        <v>0.0070418404741013334</v>
      </c>
      <c r="T107" s="94">
        <f t="shared" si="146"/>
        <v>0.0051838828683589255</v>
      </c>
      <c r="U107" s="94">
        <f t="shared" si="146"/>
        <v>0.003738228406472417</v>
      </c>
      <c r="V107" s="94">
        <f t="shared" si="146"/>
        <v>0.003144046223327929</v>
      </c>
      <c r="W107" s="94">
        <f t="shared" si="146"/>
        <v>0</v>
      </c>
      <c r="X107" s="94">
        <f t="shared" si="146"/>
        <v>0</v>
      </c>
      <c r="Y107" s="94">
        <f t="shared" si="146"/>
        <v>0</v>
      </c>
      <c r="Z107" s="94">
        <f t="shared" si="146"/>
        <v>0.006047989436291942</v>
      </c>
      <c r="AA107" s="94">
        <f t="shared" si="146"/>
        <v>0.0016682796562398836</v>
      </c>
      <c r="AB107" s="94">
        <f t="shared" si="146"/>
        <v>0.0014089848096776518</v>
      </c>
      <c r="AC107" s="94">
        <f t="shared" si="146"/>
        <v>0.0008633884256335516</v>
      </c>
      <c r="AD107" s="94">
        <f t="shared" si="146"/>
        <v>0.0004986691583016142</v>
      </c>
      <c r="AE107" s="94">
        <f t="shared" si="146"/>
        <v>0.00036237610027812345</v>
      </c>
      <c r="AF107" s="94">
        <f t="shared" si="146"/>
        <v>0.0002226083652259351</v>
      </c>
      <c r="AG107" s="94">
        <f t="shared" si="146"/>
        <v>0.00010956357246396247</v>
      </c>
      <c r="AH107" s="94">
        <f t="shared" si="146"/>
        <v>5.364414166557845E-05</v>
      </c>
      <c r="AI107" s="94">
        <f t="shared" si="146"/>
        <v>3.107762333643366E-05</v>
      </c>
      <c r="AJ107" s="94">
        <f t="shared" si="146"/>
        <v>0</v>
      </c>
      <c r="AK107" s="94">
        <f t="shared" si="146"/>
        <v>0</v>
      </c>
      <c r="AL107" s="94">
        <f t="shared" si="146"/>
        <v>0</v>
      </c>
      <c r="AM107" s="94">
        <f t="shared" si="146"/>
        <v>0.0002453452883599591</v>
      </c>
      <c r="AN107" s="94">
        <f t="shared" si="146"/>
        <v>6.336919923012485E-05</v>
      </c>
      <c r="AO107" s="94">
        <f t="shared" si="146"/>
        <v>5.0274318571833904E-05</v>
      </c>
      <c r="AP107" s="94">
        <f t="shared" si="146"/>
        <v>2.9022297723832452E-05</v>
      </c>
      <c r="AQ107" s="94">
        <f t="shared" si="146"/>
        <v>1.5833159523831626E-05</v>
      </c>
      <c r="AR107" s="94">
        <f t="shared" si="146"/>
        <v>1.0894150394850522E-05</v>
      </c>
      <c r="AS107" s="94">
        <f aca="true" t="shared" si="147" ref="AS107:BL107">AS69/AS89</f>
        <v>6.350707026295049E-06</v>
      </c>
      <c r="AT107" s="94">
        <f t="shared" si="147"/>
        <v>2.9722904472684464E-06</v>
      </c>
      <c r="AU107" s="94">
        <f t="shared" si="147"/>
        <v>1.3865260858683755E-06</v>
      </c>
      <c r="AV107" s="94">
        <f t="shared" si="147"/>
        <v>7.666839007595888E-07</v>
      </c>
      <c r="AW107" s="94">
        <f t="shared" si="147"/>
        <v>0</v>
      </c>
      <c r="AX107" s="94">
        <f t="shared" si="147"/>
        <v>0</v>
      </c>
      <c r="AY107" s="94">
        <f t="shared" si="147"/>
        <v>0</v>
      </c>
      <c r="AZ107" s="94">
        <f t="shared" si="147"/>
        <v>0.00023050630176042164</v>
      </c>
      <c r="BA107" s="94">
        <f t="shared" si="147"/>
        <v>5.611535314537409E-05</v>
      </c>
      <c r="BB107" s="94">
        <f t="shared" si="147"/>
        <v>4.208207430175608E-05</v>
      </c>
      <c r="BC107" s="94">
        <f t="shared" si="147"/>
        <v>2.3022891086375803E-05</v>
      </c>
      <c r="BD107" s="94">
        <f t="shared" si="147"/>
        <v>1.193169684912108E-05</v>
      </c>
      <c r="BE107" s="94">
        <f t="shared" si="147"/>
        <v>7.8158975197453E-06</v>
      </c>
      <c r="BF107" s="94">
        <f t="shared" si="147"/>
        <v>4.346399765330114E-06</v>
      </c>
      <c r="BG107" s="94">
        <f t="shared" si="147"/>
        <v>1.944145897065222E-06</v>
      </c>
      <c r="BH107" s="94">
        <f t="shared" si="147"/>
        <v>8.682569468334876E-07</v>
      </c>
      <c r="BI107" s="94">
        <f t="shared" si="147"/>
        <v>4.603870370045141E-07</v>
      </c>
      <c r="BJ107" s="94">
        <f t="shared" si="147"/>
        <v>0</v>
      </c>
      <c r="BK107" s="94">
        <f t="shared" si="147"/>
        <v>0</v>
      </c>
      <c r="BL107" s="94">
        <f t="shared" si="147"/>
        <v>0</v>
      </c>
    </row>
    <row r="108" spans="12:64" ht="13.5" customHeight="1">
      <c r="L108" s="67">
        <v>9</v>
      </c>
      <c r="M108" s="94">
        <f aca="true" t="shared" si="148" ref="M108:AR108">M70/M90</f>
        <v>0.008252827465770884</v>
      </c>
      <c r="N108" s="94">
        <f t="shared" si="148"/>
        <v>0.0038522925333608978</v>
      </c>
      <c r="O108" s="94">
        <f t="shared" si="148"/>
        <v>0.005366765066309836</v>
      </c>
      <c r="P108" s="94">
        <f t="shared" si="148"/>
        <v>0.005300623829167034</v>
      </c>
      <c r="Q108" s="94">
        <f t="shared" si="148"/>
        <v>0.004831669362815708</v>
      </c>
      <c r="R108" s="94">
        <f t="shared" si="148"/>
        <v>0.005435184850861164</v>
      </c>
      <c r="S108" s="94">
        <f t="shared" si="148"/>
        <v>0.005077173743722149</v>
      </c>
      <c r="T108" s="94">
        <f t="shared" si="148"/>
        <v>0.0037375845258865717</v>
      </c>
      <c r="U108" s="94">
        <f t="shared" si="148"/>
        <v>0.002695266270683322</v>
      </c>
      <c r="V108" s="94">
        <f t="shared" si="148"/>
        <v>0.0022668603460754295</v>
      </c>
      <c r="W108" s="94">
        <f t="shared" si="148"/>
        <v>0</v>
      </c>
      <c r="X108" s="94">
        <f t="shared" si="148"/>
        <v>0</v>
      </c>
      <c r="Y108" s="94">
        <f t="shared" si="148"/>
        <v>0</v>
      </c>
      <c r="Z108" s="94">
        <f t="shared" si="148"/>
        <v>0.0043606061911206665</v>
      </c>
      <c r="AA108" s="94">
        <f t="shared" si="148"/>
        <v>0.0012028312341068608</v>
      </c>
      <c r="AB108" s="94">
        <f t="shared" si="148"/>
        <v>0.0010158794007488093</v>
      </c>
      <c r="AC108" s="94">
        <f t="shared" si="148"/>
        <v>0.0006225038839465728</v>
      </c>
      <c r="AD108" s="94">
        <f t="shared" si="148"/>
        <v>0.0003595409419802396</v>
      </c>
      <c r="AE108" s="94">
        <f t="shared" si="148"/>
        <v>0.00026127351627051887</v>
      </c>
      <c r="AF108" s="94">
        <f t="shared" si="148"/>
        <v>0.00016050084508656252</v>
      </c>
      <c r="AG108" s="94">
        <f t="shared" si="148"/>
        <v>7.899544095443568E-05</v>
      </c>
      <c r="AH108" s="94">
        <f t="shared" si="148"/>
        <v>3.867747765242345E-05</v>
      </c>
      <c r="AI108" s="94">
        <f t="shared" si="148"/>
        <v>2.2406996267714243E-05</v>
      </c>
      <c r="AJ108" s="94">
        <f t="shared" si="148"/>
        <v>0</v>
      </c>
      <c r="AK108" s="94">
        <f t="shared" si="148"/>
        <v>0</v>
      </c>
      <c r="AL108" s="94">
        <f t="shared" si="148"/>
        <v>0</v>
      </c>
      <c r="AM108" s="94">
        <f t="shared" si="148"/>
        <v>0.0001768941884992202</v>
      </c>
      <c r="AN108" s="94">
        <f t="shared" si="148"/>
        <v>4.56892534949034E-05</v>
      </c>
      <c r="AO108" s="94">
        <f t="shared" si="148"/>
        <v>3.624783196597644E-05</v>
      </c>
      <c r="AP108" s="94">
        <f t="shared" si="148"/>
        <v>2.0925104527411765E-05</v>
      </c>
      <c r="AQ108" s="94">
        <f t="shared" si="148"/>
        <v>1.141572322040153E-05</v>
      </c>
      <c r="AR108" s="94">
        <f t="shared" si="148"/>
        <v>7.854692895745284E-06</v>
      </c>
      <c r="AS108" s="94">
        <f aca="true" t="shared" si="149" ref="AS108:BL108">AS70/AS90</f>
        <v>4.578865864196071E-06</v>
      </c>
      <c r="AT108" s="94">
        <f t="shared" si="149"/>
        <v>2.1430242666088416E-06</v>
      </c>
      <c r="AU108" s="94">
        <f t="shared" si="149"/>
        <v>9.99686639316427E-07</v>
      </c>
      <c r="AV108" s="94">
        <f t="shared" si="149"/>
        <v>5.527798286523704E-07</v>
      </c>
      <c r="AW108" s="94">
        <f t="shared" si="149"/>
        <v>0</v>
      </c>
      <c r="AX108" s="94">
        <f t="shared" si="149"/>
        <v>0</v>
      </c>
      <c r="AY108" s="94">
        <f t="shared" si="149"/>
        <v>0</v>
      </c>
      <c r="AZ108" s="94">
        <f t="shared" si="149"/>
        <v>0.00016619526491188535</v>
      </c>
      <c r="BA108" s="94">
        <f t="shared" si="149"/>
        <v>4.045922350232576E-05</v>
      </c>
      <c r="BB108" s="94">
        <f t="shared" si="149"/>
        <v>3.034121598068528E-05</v>
      </c>
      <c r="BC108" s="94">
        <f t="shared" si="149"/>
        <v>1.6599526580902755E-05</v>
      </c>
      <c r="BD108" s="94">
        <f t="shared" si="149"/>
        <v>8.60276488557362E-06</v>
      </c>
      <c r="BE108" s="94">
        <f t="shared" si="149"/>
        <v>5.635269616916163E-06</v>
      </c>
      <c r="BF108" s="94">
        <f t="shared" si="149"/>
        <v>3.133758404413495E-06</v>
      </c>
      <c r="BG108" s="94">
        <f t="shared" si="149"/>
        <v>1.4017310586412254E-06</v>
      </c>
      <c r="BH108" s="94">
        <f t="shared" si="149"/>
        <v>6.26014092406704E-07</v>
      </c>
      <c r="BI108" s="94">
        <f t="shared" si="149"/>
        <v>3.3193949576479993E-07</v>
      </c>
      <c r="BJ108" s="94">
        <f t="shared" si="149"/>
        <v>0</v>
      </c>
      <c r="BK108" s="94">
        <f t="shared" si="149"/>
        <v>0</v>
      </c>
      <c r="BL108" s="94">
        <f t="shared" si="149"/>
        <v>0</v>
      </c>
    </row>
    <row r="109" spans="12:64" ht="13.5" customHeight="1">
      <c r="L109" s="67">
        <v>7</v>
      </c>
      <c r="M109" s="94">
        <f aca="true" t="shared" si="150" ref="M109:AR109">M71/M91</f>
        <v>0.005666727708669031</v>
      </c>
      <c r="N109" s="94">
        <f t="shared" si="150"/>
        <v>0.002645141066045053</v>
      </c>
      <c r="O109" s="94">
        <f t="shared" si="150"/>
        <v>0.003685039634393266</v>
      </c>
      <c r="P109" s="94">
        <f t="shared" si="150"/>
        <v>0.0036396243651710155</v>
      </c>
      <c r="Q109" s="94">
        <f t="shared" si="150"/>
        <v>0.0033176211148184358</v>
      </c>
      <c r="R109" s="94">
        <f t="shared" si="150"/>
        <v>0.003732019447135778</v>
      </c>
      <c r="S109" s="94">
        <f t="shared" si="150"/>
        <v>0.003486194429073736</v>
      </c>
      <c r="T109" s="94">
        <f t="shared" si="150"/>
        <v>0.002566377872817411</v>
      </c>
      <c r="U109" s="94">
        <f t="shared" si="150"/>
        <v>0.0018506796757437839</v>
      </c>
      <c r="V109" s="94">
        <f t="shared" si="150"/>
        <v>0.0015565187068392028</v>
      </c>
      <c r="W109" s="94">
        <f t="shared" si="150"/>
        <v>0</v>
      </c>
      <c r="X109" s="94">
        <f t="shared" si="150"/>
        <v>0</v>
      </c>
      <c r="Y109" s="94">
        <f t="shared" si="150"/>
        <v>0</v>
      </c>
      <c r="Z109" s="94">
        <f t="shared" si="150"/>
        <v>0.0029941699414297693</v>
      </c>
      <c r="AA109" s="94">
        <f t="shared" si="150"/>
        <v>0.0008259129506143422</v>
      </c>
      <c r="AB109" s="94">
        <f t="shared" si="150"/>
        <v>0.0006975442020041845</v>
      </c>
      <c r="AC109" s="94">
        <f t="shared" si="150"/>
        <v>0.000427436538876515</v>
      </c>
      <c r="AD109" s="94">
        <f t="shared" si="150"/>
        <v>0.0002468754650173812</v>
      </c>
      <c r="AE109" s="94">
        <f t="shared" si="150"/>
        <v>0.0001794010453183818</v>
      </c>
      <c r="AF109" s="94">
        <f t="shared" si="150"/>
        <v>0.0001102064219673913</v>
      </c>
      <c r="AG109" s="94">
        <f t="shared" si="150"/>
        <v>5.424148947396117E-05</v>
      </c>
      <c r="AH109" s="94">
        <f t="shared" si="150"/>
        <v>2.6557532581827984E-05</v>
      </c>
      <c r="AI109" s="94">
        <f t="shared" si="150"/>
        <v>1.538555690700361E-05</v>
      </c>
      <c r="AJ109" s="94">
        <f t="shared" si="150"/>
        <v>0</v>
      </c>
      <c r="AK109" s="94">
        <f t="shared" si="150"/>
        <v>0</v>
      </c>
      <c r="AL109" s="94">
        <f t="shared" si="150"/>
        <v>0</v>
      </c>
      <c r="AM109" s="94">
        <f t="shared" si="150"/>
        <v>0.00012146275971824446</v>
      </c>
      <c r="AN109" s="94">
        <f t="shared" si="150"/>
        <v>3.137210366287334E-05</v>
      </c>
      <c r="AO109" s="94">
        <f t="shared" si="150"/>
        <v>2.4889238825446712E-05</v>
      </c>
      <c r="AP109" s="94">
        <f t="shared" si="150"/>
        <v>1.4368029638821964E-05</v>
      </c>
      <c r="AQ109" s="94">
        <f t="shared" si="150"/>
        <v>7.838500847842875E-06</v>
      </c>
      <c r="AR109" s="94">
        <f t="shared" si="150"/>
        <v>5.393352285627594E-06</v>
      </c>
      <c r="AS109" s="94">
        <f aca="true" t="shared" si="151" ref="AS109:BL109">AS71/AS91</f>
        <v>3.144035928842111E-06</v>
      </c>
      <c r="AT109" s="94">
        <f t="shared" si="151"/>
        <v>1.4714878073375673E-06</v>
      </c>
      <c r="AU109" s="94">
        <f t="shared" si="151"/>
        <v>6.864255920163557E-07</v>
      </c>
      <c r="AV109" s="94">
        <f t="shared" si="151"/>
        <v>3.7956116068217357E-07</v>
      </c>
      <c r="AW109" s="94">
        <f t="shared" si="151"/>
        <v>0</v>
      </c>
      <c r="AX109" s="94">
        <f t="shared" si="151"/>
        <v>0</v>
      </c>
      <c r="AY109" s="94">
        <f t="shared" si="151"/>
        <v>0</v>
      </c>
      <c r="AZ109" s="94">
        <f t="shared" si="151"/>
        <v>0.00011411644271395213</v>
      </c>
      <c r="BA109" s="94">
        <f t="shared" si="151"/>
        <v>2.77809519031848E-05</v>
      </c>
      <c r="BB109" s="94">
        <f t="shared" si="151"/>
        <v>2.0833515546711027E-05</v>
      </c>
      <c r="BC109" s="94">
        <f t="shared" si="151"/>
        <v>1.1397911517831939E-05</v>
      </c>
      <c r="BD109" s="94">
        <f t="shared" si="151"/>
        <v>5.907009003936735E-06</v>
      </c>
      <c r="BE109" s="94">
        <f t="shared" si="151"/>
        <v>3.869405802610786E-06</v>
      </c>
      <c r="BF109" s="94">
        <f t="shared" si="151"/>
        <v>2.1517662469277904E-06</v>
      </c>
      <c r="BG109" s="94">
        <f t="shared" si="151"/>
        <v>9.624856769451763E-07</v>
      </c>
      <c r="BH109" s="94">
        <f t="shared" si="151"/>
        <v>4.2984679107513644E-07</v>
      </c>
      <c r="BI109" s="94">
        <f t="shared" si="151"/>
        <v>2.2792318705966255E-07</v>
      </c>
      <c r="BJ109" s="94">
        <f t="shared" si="151"/>
        <v>0</v>
      </c>
      <c r="BK109" s="94">
        <f t="shared" si="151"/>
        <v>0</v>
      </c>
      <c r="BL109" s="94">
        <f t="shared" si="151"/>
        <v>0</v>
      </c>
    </row>
    <row r="110" spans="12:64" ht="13.5" customHeight="1">
      <c r="L110" s="67">
        <v>5</v>
      </c>
      <c r="M110" s="94">
        <f aca="true" t="shared" si="152" ref="M110:AR110">M72/M92</f>
        <v>0.0032952188702115004</v>
      </c>
      <c r="N110" s="94">
        <f t="shared" si="152"/>
        <v>0.0015381573287646573</v>
      </c>
      <c r="O110" s="94">
        <f t="shared" si="152"/>
        <v>0.002142861412266809</v>
      </c>
      <c r="P110" s="94">
        <f t="shared" si="152"/>
        <v>0.0021164522993129763</v>
      </c>
      <c r="Q110" s="94">
        <f t="shared" si="152"/>
        <v>0.001929206459847639</v>
      </c>
      <c r="R110" s="94">
        <f t="shared" si="152"/>
        <v>0.002170180311890545</v>
      </c>
      <c r="S110" s="94">
        <f t="shared" si="152"/>
        <v>0.0020272323391039037</v>
      </c>
      <c r="T110" s="94">
        <f t="shared" si="152"/>
        <v>0.001492356299679602</v>
      </c>
      <c r="U110" s="94">
        <f t="shared" si="152"/>
        <v>0.0010761756879368778</v>
      </c>
      <c r="V110" s="94">
        <f t="shared" si="152"/>
        <v>0.0009051202172229376</v>
      </c>
      <c r="W110" s="94">
        <f t="shared" si="152"/>
        <v>0</v>
      </c>
      <c r="X110" s="94">
        <f t="shared" si="152"/>
        <v>0</v>
      </c>
      <c r="Y110" s="94">
        <f t="shared" si="152"/>
        <v>0</v>
      </c>
      <c r="Z110" s="94">
        <f t="shared" si="152"/>
        <v>0.0017411186488677812</v>
      </c>
      <c r="AA110" s="94">
        <f t="shared" si="152"/>
        <v>0.00048027081588073605</v>
      </c>
      <c r="AB110" s="94">
        <f t="shared" si="152"/>
        <v>0.0004056240100851228</v>
      </c>
      <c r="AC110" s="94">
        <f t="shared" si="152"/>
        <v>0.00024855560759855244</v>
      </c>
      <c r="AD110" s="94">
        <f t="shared" si="152"/>
        <v>0.00014355881078827873</v>
      </c>
      <c r="AE110" s="94">
        <f t="shared" si="152"/>
        <v>0.00010432223679363095</v>
      </c>
      <c r="AF110" s="94">
        <f t="shared" si="152"/>
        <v>6.408535930355052E-05</v>
      </c>
      <c r="AG110" s="94">
        <f t="shared" si="152"/>
        <v>3.1541586053189215E-05</v>
      </c>
      <c r="AH110" s="94">
        <f t="shared" si="152"/>
        <v>1.5443283497814506E-05</v>
      </c>
      <c r="AI110" s="94">
        <f t="shared" si="152"/>
        <v>8.946746703765484E-06</v>
      </c>
      <c r="AJ110" s="94">
        <f t="shared" si="152"/>
        <v>0</v>
      </c>
      <c r="AK110" s="94">
        <f t="shared" si="152"/>
        <v>0</v>
      </c>
      <c r="AL110" s="94">
        <f t="shared" si="152"/>
        <v>0</v>
      </c>
      <c r="AM110" s="94">
        <f t="shared" si="152"/>
        <v>7.063095289354126E-05</v>
      </c>
      <c r="AN110" s="94">
        <f t="shared" si="152"/>
        <v>1.82429707765883E-05</v>
      </c>
      <c r="AO110" s="94">
        <f t="shared" si="152"/>
        <v>1.4473165759728492E-05</v>
      </c>
      <c r="AP110" s="94">
        <f t="shared" si="152"/>
        <v>8.355051597269103E-06</v>
      </c>
      <c r="AQ110" s="94">
        <f t="shared" si="152"/>
        <v>4.558111353835896E-06</v>
      </c>
      <c r="AR110" s="94">
        <f t="shared" si="152"/>
        <v>3.136250255700504E-06</v>
      </c>
      <c r="AS110" s="94">
        <f aca="true" t="shared" si="153" ref="AS110:BL110">AS72/AS92</f>
        <v>1.8282661624087357E-06</v>
      </c>
      <c r="AT110" s="94">
        <f t="shared" si="153"/>
        <v>8.556744984600305E-07</v>
      </c>
      <c r="AU110" s="94">
        <f t="shared" si="153"/>
        <v>3.9915850559540647E-07</v>
      </c>
      <c r="AV110" s="94">
        <f t="shared" si="153"/>
        <v>2.2071593402412628E-07</v>
      </c>
      <c r="AW110" s="94">
        <f t="shared" si="153"/>
        <v>0</v>
      </c>
      <c r="AX110" s="94">
        <f t="shared" si="153"/>
        <v>0</v>
      </c>
      <c r="AY110" s="94">
        <f t="shared" si="153"/>
        <v>0</v>
      </c>
      <c r="AZ110" s="94">
        <f t="shared" si="153"/>
        <v>6.635904789587052E-05</v>
      </c>
      <c r="BA110" s="94">
        <f t="shared" si="153"/>
        <v>1.6154705440278527E-05</v>
      </c>
      <c r="BB110" s="94">
        <f t="shared" si="153"/>
        <v>1.2114750715363284E-05</v>
      </c>
      <c r="BC110" s="94">
        <f t="shared" si="153"/>
        <v>6.627919152900743E-06</v>
      </c>
      <c r="BD110" s="94">
        <f t="shared" si="153"/>
        <v>3.434943151848278E-06</v>
      </c>
      <c r="BE110" s="94">
        <f t="shared" si="153"/>
        <v>2.250070882665334E-06</v>
      </c>
      <c r="BF110" s="94">
        <f t="shared" si="153"/>
        <v>1.2512584167955455E-06</v>
      </c>
      <c r="BG110" s="94">
        <f t="shared" si="153"/>
        <v>5.596882589092981E-07</v>
      </c>
      <c r="BH110" s="94">
        <f t="shared" si="153"/>
        <v>2.4995717635837056E-07</v>
      </c>
      <c r="BI110" s="94">
        <f t="shared" si="153"/>
        <v>1.3253800527750299E-07</v>
      </c>
      <c r="BJ110" s="94">
        <f t="shared" si="153"/>
        <v>0</v>
      </c>
      <c r="BK110" s="94">
        <f t="shared" si="153"/>
        <v>0</v>
      </c>
      <c r="BL110" s="94">
        <f t="shared" si="153"/>
        <v>0</v>
      </c>
    </row>
    <row r="111" spans="12:64" ht="13.5" customHeight="1">
      <c r="L111" s="67">
        <v>3</v>
      </c>
      <c r="M111" s="94">
        <f aca="true" t="shared" si="154" ref="M111:AR111">M73/M93</f>
        <v>0.0023610068698310645</v>
      </c>
      <c r="N111" s="94">
        <f t="shared" si="154"/>
        <v>0.001102081580353804</v>
      </c>
      <c r="O111" s="94">
        <f t="shared" si="154"/>
        <v>0.0015353488538177502</v>
      </c>
      <c r="P111" s="94">
        <f t="shared" si="154"/>
        <v>0.0015164268642425456</v>
      </c>
      <c r="Q111" s="94">
        <f t="shared" si="154"/>
        <v>0.0013822662118739301</v>
      </c>
      <c r="R111" s="94">
        <f t="shared" si="154"/>
        <v>0.0015549227007239277</v>
      </c>
      <c r="S111" s="94">
        <f t="shared" si="154"/>
        <v>0.0014525012352398997</v>
      </c>
      <c r="T111" s="94">
        <f t="shared" si="154"/>
        <v>0.0010692653855654377</v>
      </c>
      <c r="U111" s="94">
        <f t="shared" si="154"/>
        <v>0.0007710741812427946</v>
      </c>
      <c r="V111" s="94">
        <f t="shared" si="154"/>
        <v>0.0006485138423443114</v>
      </c>
      <c r="W111" s="94">
        <f t="shared" si="154"/>
        <v>0</v>
      </c>
      <c r="X111" s="94">
        <f t="shared" si="154"/>
        <v>0</v>
      </c>
      <c r="Y111" s="94">
        <f t="shared" si="154"/>
        <v>0</v>
      </c>
      <c r="Z111" s="94">
        <f t="shared" si="154"/>
        <v>0.00124750229137405</v>
      </c>
      <c r="AA111" s="94">
        <f t="shared" si="154"/>
        <v>0.00034411149618143814</v>
      </c>
      <c r="AB111" s="94">
        <f t="shared" si="154"/>
        <v>0.00029062745514016043</v>
      </c>
      <c r="AC111" s="94">
        <f t="shared" si="154"/>
        <v>0.00017808877655448502</v>
      </c>
      <c r="AD111" s="94">
        <f t="shared" si="154"/>
        <v>0.00010285912767735187</v>
      </c>
      <c r="AE111" s="94">
        <f t="shared" si="154"/>
        <v>7.474633019751333E-05</v>
      </c>
      <c r="AF111" s="94">
        <f t="shared" si="154"/>
        <v>4.591682056056065E-05</v>
      </c>
      <c r="AG111" s="94">
        <f t="shared" si="154"/>
        <v>2.259937937056291E-05</v>
      </c>
      <c r="AH111" s="94">
        <f t="shared" si="154"/>
        <v>1.1065030842321181E-05</v>
      </c>
      <c r="AI111" s="94">
        <f t="shared" si="154"/>
        <v>6.410296633459465E-06</v>
      </c>
      <c r="AJ111" s="94">
        <f t="shared" si="154"/>
        <v>0</v>
      </c>
      <c r="AK111" s="94">
        <f t="shared" si="154"/>
        <v>0</v>
      </c>
      <c r="AL111" s="94">
        <f t="shared" si="154"/>
        <v>0</v>
      </c>
      <c r="AM111" s="94">
        <f t="shared" si="154"/>
        <v>5.060670370392174E-05</v>
      </c>
      <c r="AN111" s="94">
        <f t="shared" si="154"/>
        <v>1.3070991951101503E-05</v>
      </c>
      <c r="AO111" s="94">
        <f t="shared" si="154"/>
        <v>1.0369946620489453E-05</v>
      </c>
      <c r="AP111" s="94">
        <f t="shared" si="154"/>
        <v>5.986350223127761E-06</v>
      </c>
      <c r="AQ111" s="94">
        <f t="shared" si="154"/>
        <v>3.2658626463773648E-06</v>
      </c>
      <c r="AR111" s="94">
        <f t="shared" si="154"/>
        <v>2.2471066993929626E-06</v>
      </c>
      <c r="AS111" s="94">
        <f aca="true" t="shared" si="155" ref="AS111:BL111">AS73/AS93</f>
        <v>1.3099430233141531E-06</v>
      </c>
      <c r="AT111" s="94">
        <f t="shared" si="155"/>
        <v>6.130862467031578E-07</v>
      </c>
      <c r="AU111" s="94">
        <f t="shared" si="155"/>
        <v>2.859949554130126E-07</v>
      </c>
      <c r="AV111" s="94">
        <f t="shared" si="155"/>
        <v>1.5814179787052958E-07</v>
      </c>
      <c r="AW111" s="94">
        <f t="shared" si="155"/>
        <v>0</v>
      </c>
      <c r="AX111" s="94">
        <f t="shared" si="155"/>
        <v>0</v>
      </c>
      <c r="AY111" s="94">
        <f t="shared" si="155"/>
        <v>0</v>
      </c>
      <c r="AZ111" s="94">
        <f t="shared" si="155"/>
        <v>4.7545906396057994E-05</v>
      </c>
      <c r="BA111" s="94">
        <f t="shared" si="155"/>
        <v>1.1574760896579472E-05</v>
      </c>
      <c r="BB111" s="94">
        <f t="shared" si="155"/>
        <v>8.680154730792664E-06</v>
      </c>
      <c r="BC111" s="94">
        <f t="shared" si="155"/>
        <v>4.748868973210044E-06</v>
      </c>
      <c r="BD111" s="94">
        <f t="shared" si="155"/>
        <v>2.461118577678105E-06</v>
      </c>
      <c r="BE111" s="94">
        <f t="shared" si="155"/>
        <v>1.6121638716030797E-06</v>
      </c>
      <c r="BF111" s="94">
        <f t="shared" si="155"/>
        <v>8.965200292746046E-07</v>
      </c>
      <c r="BG111" s="94">
        <f t="shared" si="155"/>
        <v>4.010136735359935E-07</v>
      </c>
      <c r="BH111" s="94">
        <f t="shared" si="155"/>
        <v>1.7909299314852906E-07</v>
      </c>
      <c r="BI111" s="94">
        <f t="shared" si="155"/>
        <v>9.49627788923792E-08</v>
      </c>
      <c r="BJ111" s="94">
        <f t="shared" si="155"/>
        <v>0</v>
      </c>
      <c r="BK111" s="94">
        <f t="shared" si="155"/>
        <v>0</v>
      </c>
      <c r="BL111" s="94">
        <f t="shared" si="155"/>
        <v>0</v>
      </c>
    </row>
    <row r="112" spans="12:64" ht="13.5" customHeight="1">
      <c r="L112" s="67">
        <v>1</v>
      </c>
      <c r="M112" s="94">
        <f aca="true" t="shared" si="156" ref="M112:AR112">M74/M94</f>
        <v>0.0019870161904744126</v>
      </c>
      <c r="N112" s="94">
        <f t="shared" si="156"/>
        <v>0.0009275085012960211</v>
      </c>
      <c r="O112" s="94">
        <f t="shared" si="156"/>
        <v>0.0012921449189940229</v>
      </c>
      <c r="P112" s="94">
        <f t="shared" si="156"/>
        <v>0.001276220230200292</v>
      </c>
      <c r="Q112" s="94">
        <f t="shared" si="156"/>
        <v>0.0011633110337945561</v>
      </c>
      <c r="R112" s="94">
        <f t="shared" si="156"/>
        <v>0.001308618208932067</v>
      </c>
      <c r="S112" s="94">
        <f t="shared" si="156"/>
        <v>0.001222420615536902</v>
      </c>
      <c r="T112" s="94">
        <f t="shared" si="156"/>
        <v>0.0008998904917139892</v>
      </c>
      <c r="U112" s="94">
        <f t="shared" si="156"/>
        <v>0.000648933682389434</v>
      </c>
      <c r="V112" s="94">
        <f t="shared" si="156"/>
        <v>0.0005457872744678272</v>
      </c>
      <c r="W112" s="94">
        <f t="shared" si="156"/>
        <v>0</v>
      </c>
      <c r="X112" s="94">
        <f t="shared" si="156"/>
        <v>0</v>
      </c>
      <c r="Y112" s="94">
        <f t="shared" si="156"/>
        <v>0</v>
      </c>
      <c r="Z112" s="94">
        <f t="shared" si="156"/>
        <v>0.0010498941287669836</v>
      </c>
      <c r="AA112" s="94">
        <f t="shared" si="156"/>
        <v>0.0002896031870884872</v>
      </c>
      <c r="AB112" s="94">
        <f t="shared" si="156"/>
        <v>0.00024459118105030886</v>
      </c>
      <c r="AC112" s="94">
        <f t="shared" si="156"/>
        <v>0.00014987897192389804</v>
      </c>
      <c r="AD112" s="94">
        <f t="shared" si="156"/>
        <v>8.656592856402703E-05</v>
      </c>
      <c r="AE112" s="94">
        <f t="shared" si="156"/>
        <v>6.290628383119958E-05</v>
      </c>
      <c r="AF112" s="94">
        <f t="shared" si="156"/>
        <v>3.8643456329913326E-05</v>
      </c>
      <c r="AG112" s="94">
        <f t="shared" si="156"/>
        <v>1.901956884487798E-05</v>
      </c>
      <c r="AH112" s="94">
        <f t="shared" si="156"/>
        <v>9.31229625492955E-06</v>
      </c>
      <c r="AI112" s="94">
        <f t="shared" si="156"/>
        <v>5.394886122181795E-06</v>
      </c>
      <c r="AJ112" s="94">
        <f t="shared" si="156"/>
        <v>0</v>
      </c>
      <c r="AK112" s="94">
        <f t="shared" si="156"/>
        <v>0</v>
      </c>
      <c r="AL112" s="94">
        <f t="shared" si="156"/>
        <v>0</v>
      </c>
      <c r="AM112" s="94">
        <f t="shared" si="156"/>
        <v>4.259044769887869E-05</v>
      </c>
      <c r="AN112" s="94">
        <f t="shared" si="156"/>
        <v>1.1000507014305136E-05</v>
      </c>
      <c r="AO112" s="94">
        <f t="shared" si="156"/>
        <v>8.727315490929584E-06</v>
      </c>
      <c r="AP112" s="94">
        <f t="shared" si="156"/>
        <v>5.038094114506345E-06</v>
      </c>
      <c r="AQ112" s="94">
        <f t="shared" si="156"/>
        <v>2.748540055998107E-06</v>
      </c>
      <c r="AR112" s="94">
        <f t="shared" si="156"/>
        <v>1.89115815395183E-06</v>
      </c>
      <c r="AS112" s="94">
        <f aca="true" t="shared" si="157" ref="AS112:BL112">AS74/AS94</f>
        <v>1.1024440585852453E-06</v>
      </c>
      <c r="AT112" s="94">
        <f t="shared" si="157"/>
        <v>5.159715178819121E-07</v>
      </c>
      <c r="AU112" s="94">
        <f t="shared" si="157"/>
        <v>2.406924833896487E-07</v>
      </c>
      <c r="AV112" s="94">
        <f t="shared" si="157"/>
        <v>1.330916554181632E-07</v>
      </c>
      <c r="AW112" s="94">
        <f t="shared" si="157"/>
        <v>0</v>
      </c>
      <c r="AX112" s="94">
        <f t="shared" si="157"/>
        <v>0</v>
      </c>
      <c r="AY112" s="94">
        <f t="shared" si="157"/>
        <v>0</v>
      </c>
      <c r="AZ112" s="94">
        <f t="shared" si="157"/>
        <v>4.001449000718384E-05</v>
      </c>
      <c r="BA112" s="94">
        <f t="shared" si="157"/>
        <v>9.741283516053095E-06</v>
      </c>
      <c r="BB112" s="94">
        <f t="shared" si="157"/>
        <v>7.305191783343721E-06</v>
      </c>
      <c r="BC112" s="94">
        <f t="shared" si="157"/>
        <v>3.9966336637068175E-06</v>
      </c>
      <c r="BD112" s="94">
        <f t="shared" si="157"/>
        <v>2.0712698988773506E-06</v>
      </c>
      <c r="BE112" s="94">
        <f t="shared" si="157"/>
        <v>1.3567922039983015E-06</v>
      </c>
      <c r="BF112" s="94">
        <f t="shared" si="157"/>
        <v>7.545085260089415E-07</v>
      </c>
      <c r="BG112" s="94">
        <f t="shared" si="157"/>
        <v>3.374918862369293E-07</v>
      </c>
      <c r="BH112" s="94">
        <f t="shared" si="157"/>
        <v>1.507241175507938E-07</v>
      </c>
      <c r="BI112" s="94">
        <f t="shared" si="157"/>
        <v>7.992038547736177E-08</v>
      </c>
      <c r="BJ112" s="94">
        <f t="shared" si="157"/>
        <v>0</v>
      </c>
      <c r="BK112" s="94">
        <f t="shared" si="157"/>
        <v>0</v>
      </c>
      <c r="BL112" s="94">
        <f t="shared" si="157"/>
        <v>0</v>
      </c>
    </row>
    <row r="113" spans="12:64" ht="13.5" customHeight="1">
      <c r="L113" s="84">
        <v>-1</v>
      </c>
      <c r="M113" s="94">
        <f aca="true" t="shared" si="158" ref="M113:AR113">M75/M95</f>
        <v>0.0009981820424156832</v>
      </c>
      <c r="N113" s="94">
        <f t="shared" si="158"/>
        <v>0.00046593597707954716</v>
      </c>
      <c r="O113" s="94">
        <f t="shared" si="158"/>
        <v>0.0006491118998031688</v>
      </c>
      <c r="P113" s="94">
        <f t="shared" si="158"/>
        <v>0.0006411120966505028</v>
      </c>
      <c r="Q113" s="94">
        <f t="shared" si="158"/>
        <v>0.0005843919084526929</v>
      </c>
      <c r="R113" s="94">
        <f t="shared" si="158"/>
        <v>0.0006573872939718153</v>
      </c>
      <c r="S113" s="94">
        <f t="shared" si="158"/>
        <v>0.0006140857394907968</v>
      </c>
      <c r="T113" s="94">
        <f t="shared" si="158"/>
        <v>0.00045206200798749357</v>
      </c>
      <c r="U113" s="94">
        <f t="shared" si="158"/>
        <v>0.00032599329164256205</v>
      </c>
      <c r="V113" s="94">
        <f t="shared" si="158"/>
        <v>0.0002741774621487667</v>
      </c>
      <c r="W113" s="94">
        <f t="shared" si="158"/>
        <v>0</v>
      </c>
      <c r="X113" s="94">
        <f t="shared" si="158"/>
        <v>0</v>
      </c>
      <c r="Y113" s="94">
        <f t="shared" si="158"/>
        <v>0</v>
      </c>
      <c r="Z113" s="94">
        <f t="shared" si="158"/>
        <v>0.0005274166716893461</v>
      </c>
      <c r="AA113" s="94">
        <f t="shared" si="158"/>
        <v>0.0001454828109422991</v>
      </c>
      <c r="AB113" s="94">
        <f t="shared" si="158"/>
        <v>0.00012287092869604142</v>
      </c>
      <c r="AC113" s="94">
        <f t="shared" si="158"/>
        <v>7.529203789448738E-05</v>
      </c>
      <c r="AD113" s="94">
        <f t="shared" si="158"/>
        <v>4.3486588479694286E-05</v>
      </c>
      <c r="AE113" s="94">
        <f t="shared" si="158"/>
        <v>3.160111285274202E-05</v>
      </c>
      <c r="AF113" s="94">
        <f t="shared" si="158"/>
        <v>1.9412627008431517E-05</v>
      </c>
      <c r="AG113" s="94">
        <f t="shared" si="158"/>
        <v>9.554523091688153E-06</v>
      </c>
      <c r="AH113" s="94">
        <f t="shared" si="158"/>
        <v>4.6780529217057546E-06</v>
      </c>
      <c r="AI113" s="94">
        <f t="shared" si="158"/>
        <v>2.710133150326123E-06</v>
      </c>
      <c r="AJ113" s="94">
        <f t="shared" si="158"/>
        <v>0</v>
      </c>
      <c r="AK113" s="94">
        <f t="shared" si="158"/>
        <v>0</v>
      </c>
      <c r="AL113" s="94">
        <f t="shared" si="158"/>
        <v>0</v>
      </c>
      <c r="AM113" s="94">
        <f t="shared" si="158"/>
        <v>2.139540698020927E-05</v>
      </c>
      <c r="AN113" s="94">
        <f t="shared" si="158"/>
        <v>5.52612938524951E-06</v>
      </c>
      <c r="AO113" s="94">
        <f t="shared" si="158"/>
        <v>4.384186522135087E-06</v>
      </c>
      <c r="AP113" s="94">
        <f t="shared" si="158"/>
        <v>2.5308978845812456E-06</v>
      </c>
      <c r="AQ113" s="94">
        <f t="shared" si="158"/>
        <v>1.3807352652232134E-06</v>
      </c>
      <c r="AR113" s="94">
        <f t="shared" si="158"/>
        <v>9.50027542650272E-07</v>
      </c>
      <c r="AS113" s="94">
        <f aca="true" t="shared" si="159" ref="AS113:BL113">AS75/AS95</f>
        <v>5.538152468626432E-07</v>
      </c>
      <c r="AT113" s="94">
        <f t="shared" si="159"/>
        <v>2.5919944991727506E-07</v>
      </c>
      <c r="AU113" s="94">
        <f t="shared" si="159"/>
        <v>1.2091240917700873E-07</v>
      </c>
      <c r="AV113" s="94">
        <f t="shared" si="159"/>
        <v>6.685889177484168E-08</v>
      </c>
      <c r="AW113" s="94">
        <f t="shared" si="159"/>
        <v>0</v>
      </c>
      <c r="AX113" s="94">
        <f t="shared" si="159"/>
        <v>0</v>
      </c>
      <c r="AY113" s="94">
        <f t="shared" si="159"/>
        <v>0</v>
      </c>
      <c r="AZ113" s="94">
        <f t="shared" si="159"/>
        <v>2.0101368852991698E-05</v>
      </c>
      <c r="BA113" s="94">
        <f t="shared" si="159"/>
        <v>4.8935556350361574E-06</v>
      </c>
      <c r="BB113" s="94">
        <f t="shared" si="159"/>
        <v>3.6697794861929574E-06</v>
      </c>
      <c r="BC113" s="94">
        <f t="shared" si="159"/>
        <v>2.007717889945147E-06</v>
      </c>
      <c r="BD113" s="94">
        <f t="shared" si="159"/>
        <v>1.040507081908526E-06</v>
      </c>
      <c r="BE113" s="94">
        <f t="shared" si="159"/>
        <v>6.815876085022475E-07</v>
      </c>
      <c r="BF113" s="94">
        <f t="shared" si="159"/>
        <v>3.790290512589297E-07</v>
      </c>
      <c r="BG113" s="94">
        <f t="shared" si="159"/>
        <v>1.69539806428184E-07</v>
      </c>
      <c r="BH113" s="94">
        <f t="shared" si="159"/>
        <v>7.571659869677833E-08</v>
      </c>
      <c r="BI113" s="94">
        <f t="shared" si="159"/>
        <v>4.014818499661806E-08</v>
      </c>
      <c r="BJ113" s="94">
        <f t="shared" si="159"/>
        <v>0</v>
      </c>
      <c r="BK113" s="94">
        <f t="shared" si="159"/>
        <v>0</v>
      </c>
      <c r="BL113" s="94">
        <f t="shared" si="159"/>
        <v>0</v>
      </c>
    </row>
    <row r="114" spans="12:64" ht="13.5" customHeight="1">
      <c r="L114" s="84">
        <v>-3</v>
      </c>
      <c r="M114" s="94">
        <f aca="true" t="shared" si="160" ref="M114:AR114">M76/M96</f>
        <v>0.0005581495397084926</v>
      </c>
      <c r="N114" s="94">
        <f t="shared" si="160"/>
        <v>0.0002605355937993098</v>
      </c>
      <c r="O114" s="94">
        <f t="shared" si="160"/>
        <v>0.0003629613564452073</v>
      </c>
      <c r="P114" s="94">
        <f t="shared" si="160"/>
        <v>0.0003584881378761643</v>
      </c>
      <c r="Q114" s="94">
        <f t="shared" si="160"/>
        <v>0.000326772132589024</v>
      </c>
      <c r="R114" s="94">
        <f t="shared" si="160"/>
        <v>0.00036758867616231984</v>
      </c>
      <c r="S114" s="94">
        <f t="shared" si="160"/>
        <v>0.0003433759156885353</v>
      </c>
      <c r="T114" s="94">
        <f t="shared" si="160"/>
        <v>0.0002527777408891141</v>
      </c>
      <c r="U114" s="94">
        <f t="shared" si="160"/>
        <v>0.0001822843909694185</v>
      </c>
      <c r="V114" s="94">
        <f t="shared" si="160"/>
        <v>0.0001533107367133431</v>
      </c>
      <c r="W114" s="94">
        <f t="shared" si="160"/>
        <v>0</v>
      </c>
      <c r="X114" s="94">
        <f t="shared" si="160"/>
        <v>0</v>
      </c>
      <c r="Y114" s="94">
        <f t="shared" si="160"/>
        <v>0</v>
      </c>
      <c r="Z114" s="94">
        <f t="shared" si="160"/>
        <v>0.0002949135127952995</v>
      </c>
      <c r="AA114" s="94">
        <f t="shared" si="160"/>
        <v>8.134905309098622E-05</v>
      </c>
      <c r="AB114" s="94">
        <f t="shared" si="160"/>
        <v>6.870525553563397E-05</v>
      </c>
      <c r="AC114" s="94">
        <f t="shared" si="160"/>
        <v>4.2100753678978805E-05</v>
      </c>
      <c r="AD114" s="94">
        <f t="shared" si="160"/>
        <v>2.4316225209475613E-05</v>
      </c>
      <c r="AE114" s="94">
        <f t="shared" si="160"/>
        <v>1.7670270395115822E-05</v>
      </c>
      <c r="AF114" s="94">
        <f t="shared" si="160"/>
        <v>1.085488254533887E-05</v>
      </c>
      <c r="AG114" s="94">
        <f t="shared" si="160"/>
        <v>5.342565222726306E-06</v>
      </c>
      <c r="AH114" s="94">
        <f t="shared" si="160"/>
        <v>2.615808513909035E-06</v>
      </c>
      <c r="AI114" s="94">
        <f t="shared" si="160"/>
        <v>1.5154145297409842E-06</v>
      </c>
      <c r="AJ114" s="94">
        <f t="shared" si="160"/>
        <v>0</v>
      </c>
      <c r="AK114" s="94">
        <f t="shared" si="160"/>
        <v>0</v>
      </c>
      <c r="AL114" s="94">
        <f t="shared" si="160"/>
        <v>0</v>
      </c>
      <c r="AM114" s="94">
        <f t="shared" si="160"/>
        <v>1.1963585849510457E-05</v>
      </c>
      <c r="AN114" s="94">
        <f t="shared" si="160"/>
        <v>3.0900241055049135E-06</v>
      </c>
      <c r="AO114" s="94">
        <f t="shared" si="160"/>
        <v>2.4514883912396037E-06</v>
      </c>
      <c r="AP114" s="94">
        <f t="shared" si="160"/>
        <v>1.4151922488102207E-06</v>
      </c>
      <c r="AQ114" s="94">
        <f t="shared" si="160"/>
        <v>7.720603256682241E-07</v>
      </c>
      <c r="AR114" s="94">
        <f t="shared" si="160"/>
        <v>5.312231768439498E-07</v>
      </c>
      <c r="AS114" s="94">
        <f aca="true" t="shared" si="161" ref="AS114:BL114">AS76/AS96</f>
        <v>3.0967470059054125E-07</v>
      </c>
      <c r="AT114" s="94">
        <f t="shared" si="161"/>
        <v>1.4493554032879936E-07</v>
      </c>
      <c r="AU114" s="94">
        <f t="shared" si="161"/>
        <v>6.761011785372106E-08</v>
      </c>
      <c r="AV114" s="94">
        <f t="shared" si="161"/>
        <v>3.7385224421826986E-08</v>
      </c>
      <c r="AW114" s="94">
        <f t="shared" si="161"/>
        <v>0</v>
      </c>
      <c r="AX114" s="94">
        <f t="shared" si="161"/>
        <v>0</v>
      </c>
      <c r="AY114" s="94">
        <f t="shared" si="161"/>
        <v>0</v>
      </c>
      <c r="AZ114" s="94">
        <f t="shared" si="161"/>
        <v>1.1240003622641554E-05</v>
      </c>
      <c r="BA114" s="94">
        <f t="shared" si="161"/>
        <v>2.736310321335056E-06</v>
      </c>
      <c r="BB114" s="94">
        <f t="shared" si="161"/>
        <v>2.05201620948145E-06</v>
      </c>
      <c r="BC114" s="94">
        <f t="shared" si="161"/>
        <v>1.122647742114691E-06</v>
      </c>
      <c r="BD114" s="94">
        <f t="shared" si="161"/>
        <v>5.818162661243503E-07</v>
      </c>
      <c r="BE114" s="94">
        <f t="shared" si="161"/>
        <v>3.8112067117124E-07</v>
      </c>
      <c r="BF114" s="94">
        <f t="shared" si="161"/>
        <v>2.1194018876991483E-07</v>
      </c>
      <c r="BG114" s="94">
        <f t="shared" si="161"/>
        <v>9.480090895158716E-08</v>
      </c>
      <c r="BH114" s="94">
        <f t="shared" si="161"/>
        <v>4.233815367848539E-08</v>
      </c>
      <c r="BI114" s="94">
        <f t="shared" si="161"/>
        <v>2.244950322063804E-08</v>
      </c>
      <c r="BJ114" s="94">
        <f t="shared" si="161"/>
        <v>0</v>
      </c>
      <c r="BK114" s="94">
        <f t="shared" si="161"/>
        <v>0</v>
      </c>
      <c r="BL114" s="94">
        <f t="shared" si="161"/>
        <v>0</v>
      </c>
    </row>
    <row r="115" spans="12:64" ht="13.5" customHeight="1">
      <c r="L115" s="84">
        <v>-5</v>
      </c>
      <c r="M115" s="94">
        <f aca="true" t="shared" si="162" ref="M115:AR115">M77/M97</f>
        <v>0.0001244935007722368</v>
      </c>
      <c r="N115" s="94">
        <f t="shared" si="162"/>
        <v>5.8111645428910336E-05</v>
      </c>
      <c r="O115" s="94">
        <f t="shared" si="162"/>
        <v>8.09573899003898E-05</v>
      </c>
      <c r="P115" s="94">
        <f t="shared" si="162"/>
        <v>7.995965255625342E-05</v>
      </c>
      <c r="Q115" s="94">
        <f t="shared" si="162"/>
        <v>7.288549724875484E-05</v>
      </c>
      <c r="R115" s="94">
        <f t="shared" si="162"/>
        <v>8.198949902131928E-05</v>
      </c>
      <c r="S115" s="94">
        <f t="shared" si="162"/>
        <v>7.658891888948662E-05</v>
      </c>
      <c r="T115" s="94">
        <f t="shared" si="162"/>
        <v>5.638128071738401E-05</v>
      </c>
      <c r="U115" s="94">
        <f t="shared" si="162"/>
        <v>4.065796055259691E-05</v>
      </c>
      <c r="V115" s="94">
        <f t="shared" si="162"/>
        <v>3.4195478024371274E-05</v>
      </c>
      <c r="W115" s="94">
        <f t="shared" si="162"/>
        <v>0</v>
      </c>
      <c r="X115" s="94">
        <f t="shared" si="162"/>
        <v>0</v>
      </c>
      <c r="Y115" s="94">
        <f t="shared" si="162"/>
        <v>0</v>
      </c>
      <c r="Z115" s="94">
        <f t="shared" si="162"/>
        <v>6.577953222374738E-05</v>
      </c>
      <c r="AA115" s="94">
        <f t="shared" si="162"/>
        <v>1.814465064164111E-05</v>
      </c>
      <c r="AB115" s="94">
        <f t="shared" si="162"/>
        <v>1.5324491331748434E-05</v>
      </c>
      <c r="AC115" s="94">
        <f t="shared" si="162"/>
        <v>9.390440800834602E-06</v>
      </c>
      <c r="AD115" s="94">
        <f t="shared" si="162"/>
        <v>5.423657615976467E-06</v>
      </c>
      <c r="AE115" s="94">
        <f t="shared" si="162"/>
        <v>3.9412982804373565E-06</v>
      </c>
      <c r="AF115" s="94">
        <f t="shared" si="162"/>
        <v>2.421147438814456E-06</v>
      </c>
      <c r="AG115" s="94">
        <f t="shared" si="162"/>
        <v>1.1916423832017767E-06</v>
      </c>
      <c r="AH115" s="94">
        <f t="shared" si="162"/>
        <v>5.834478684985324E-07</v>
      </c>
      <c r="AI115" s="94">
        <f t="shared" si="162"/>
        <v>3.380084484654418E-07</v>
      </c>
      <c r="AJ115" s="94">
        <f t="shared" si="162"/>
        <v>0</v>
      </c>
      <c r="AK115" s="94">
        <f t="shared" si="162"/>
        <v>0</v>
      </c>
      <c r="AL115" s="94">
        <f t="shared" si="162"/>
        <v>0</v>
      </c>
      <c r="AM115" s="94">
        <f t="shared" si="162"/>
        <v>2.668440226561176E-06</v>
      </c>
      <c r="AN115" s="94">
        <f t="shared" si="162"/>
        <v>6.89220165917935E-07</v>
      </c>
      <c r="AO115" s="94">
        <f t="shared" si="162"/>
        <v>5.467967815351264E-07</v>
      </c>
      <c r="AP115" s="94">
        <f t="shared" si="162"/>
        <v>3.1565418366578434E-07</v>
      </c>
      <c r="AQ115" s="94">
        <f t="shared" si="162"/>
        <v>1.7220562933723696E-07</v>
      </c>
      <c r="AR115" s="94">
        <f t="shared" si="162"/>
        <v>1.184876601550046E-07</v>
      </c>
      <c r="AS115" s="94">
        <f aca="true" t="shared" si="163" ref="AS115:BL115">AS77/AS97</f>
        <v>6.907196877246506E-08</v>
      </c>
      <c r="AT115" s="94">
        <f t="shared" si="163"/>
        <v>3.2327416790976164E-08</v>
      </c>
      <c r="AU115" s="94">
        <f t="shared" si="163"/>
        <v>1.5080224313414663E-08</v>
      </c>
      <c r="AV115" s="94">
        <f t="shared" si="163"/>
        <v>8.338656819209618E-09</v>
      </c>
      <c r="AW115" s="94">
        <f t="shared" si="163"/>
        <v>0</v>
      </c>
      <c r="AX115" s="94">
        <f t="shared" si="163"/>
        <v>0</v>
      </c>
      <c r="AY115" s="94">
        <f t="shared" si="163"/>
        <v>0</v>
      </c>
      <c r="AZ115" s="94">
        <f t="shared" si="163"/>
        <v>2.507047484812204E-06</v>
      </c>
      <c r="BA115" s="94">
        <f t="shared" si="163"/>
        <v>6.103254179518245E-07</v>
      </c>
      <c r="BB115" s="94">
        <f t="shared" si="163"/>
        <v>4.5769576678884837E-07</v>
      </c>
      <c r="BC115" s="94">
        <f t="shared" si="163"/>
        <v>2.5040305080767256E-07</v>
      </c>
      <c r="BD115" s="94">
        <f t="shared" si="163"/>
        <v>1.2977228972343382E-07</v>
      </c>
      <c r="BE115" s="94">
        <f t="shared" si="163"/>
        <v>8.50077679819502E-08</v>
      </c>
      <c r="BF115" s="94">
        <f t="shared" si="163"/>
        <v>4.7272593054677984E-08</v>
      </c>
      <c r="BG115" s="94">
        <f t="shared" si="163"/>
        <v>2.1145044817088095E-08</v>
      </c>
      <c r="BH115" s="94">
        <f t="shared" si="163"/>
        <v>9.44339212466326E-09</v>
      </c>
      <c r="BI115" s="94">
        <f t="shared" si="163"/>
        <v>5.007291142790312E-09</v>
      </c>
      <c r="BJ115" s="94">
        <f t="shared" si="163"/>
        <v>0</v>
      </c>
      <c r="BK115" s="94">
        <f t="shared" si="163"/>
        <v>0</v>
      </c>
      <c r="BL115" s="94">
        <f t="shared" si="163"/>
        <v>0</v>
      </c>
    </row>
    <row r="116" spans="12:64" ht="13.5" customHeight="1">
      <c r="L116" s="84">
        <v>-7</v>
      </c>
      <c r="M116" s="94">
        <f aca="true" t="shared" si="164" ref="M116:AR116">M78/M98</f>
        <v>1.4655272169026399E-05</v>
      </c>
      <c r="N116" s="94">
        <f t="shared" si="164"/>
        <v>6.840854941566217E-06</v>
      </c>
      <c r="O116" s="94">
        <f t="shared" si="164"/>
        <v>9.530237126633901E-06</v>
      </c>
      <c r="P116" s="94">
        <f t="shared" si="164"/>
        <v>9.412784309893918E-06</v>
      </c>
      <c r="Q116" s="94">
        <f t="shared" si="164"/>
        <v>8.58002058524755E-06</v>
      </c>
      <c r="R116" s="94">
        <f t="shared" si="164"/>
        <v>9.651736160571691E-06</v>
      </c>
      <c r="S116" s="94">
        <f t="shared" si="164"/>
        <v>9.015984324438133E-06</v>
      </c>
      <c r="T116" s="94">
        <f t="shared" si="164"/>
        <v>6.637157835759108E-06</v>
      </c>
      <c r="U116" s="94">
        <f t="shared" si="164"/>
        <v>4.786221562087564E-06</v>
      </c>
      <c r="V116" s="94">
        <f t="shared" si="164"/>
        <v>4.025463452216471E-06</v>
      </c>
      <c r="W116" s="94">
        <f t="shared" si="164"/>
        <v>0</v>
      </c>
      <c r="X116" s="94">
        <f t="shared" si="164"/>
        <v>0</v>
      </c>
      <c r="Y116" s="94">
        <f t="shared" si="164"/>
        <v>0</v>
      </c>
      <c r="Z116" s="94">
        <f t="shared" si="164"/>
        <v>7.743512246907952E-06</v>
      </c>
      <c r="AA116" s="94">
        <f t="shared" si="164"/>
        <v>2.1359732991334706E-06</v>
      </c>
      <c r="AB116" s="94">
        <f t="shared" si="164"/>
        <v>1.8039864725913754E-06</v>
      </c>
      <c r="AC116" s="94">
        <f t="shared" si="164"/>
        <v>1.1054349413399355E-06</v>
      </c>
      <c r="AD116" s="94">
        <f t="shared" si="164"/>
        <v>6.384684985216002E-07</v>
      </c>
      <c r="AE116" s="94">
        <f t="shared" si="164"/>
        <v>4.6396638090207997E-07</v>
      </c>
      <c r="AF116" s="94">
        <f t="shared" si="164"/>
        <v>2.8501547837491595E-07</v>
      </c>
      <c r="AG116" s="94">
        <f t="shared" si="164"/>
        <v>1.4027915791298745E-07</v>
      </c>
      <c r="AH116" s="94">
        <f t="shared" si="164"/>
        <v>6.868300157232927E-08</v>
      </c>
      <c r="AI116" s="94">
        <f t="shared" si="164"/>
        <v>3.979007560205169E-08</v>
      </c>
      <c r="AJ116" s="94">
        <f t="shared" si="164"/>
        <v>0</v>
      </c>
      <c r="AK116" s="94">
        <f t="shared" si="164"/>
        <v>0</v>
      </c>
      <c r="AL116" s="94">
        <f t="shared" si="164"/>
        <v>0</v>
      </c>
      <c r="AM116" s="94">
        <f t="shared" si="164"/>
        <v>3.141265812628964E-07</v>
      </c>
      <c r="AN116" s="94">
        <f t="shared" si="164"/>
        <v>8.113442913287715E-08</v>
      </c>
      <c r="AO116" s="94">
        <f t="shared" si="164"/>
        <v>6.436846586237232E-08</v>
      </c>
      <c r="AP116" s="94">
        <f t="shared" si="164"/>
        <v>3.7158549998343016E-08</v>
      </c>
      <c r="AQ116" s="94">
        <f t="shared" si="164"/>
        <v>2.027190456787676E-08</v>
      </c>
      <c r="AR116" s="94">
        <f t="shared" si="164"/>
        <v>1.3948269568060423E-08</v>
      </c>
      <c r="AS116" s="94">
        <f aca="true" t="shared" si="165" ref="AS116:BL116">AS78/AS98</f>
        <v>8.131095160243945E-09</v>
      </c>
      <c r="AT116" s="94">
        <f t="shared" si="165"/>
        <v>3.805556825493047E-09</v>
      </c>
      <c r="AU116" s="94">
        <f t="shared" si="165"/>
        <v>1.7752315607815831E-09</v>
      </c>
      <c r="AV116" s="94">
        <f t="shared" si="165"/>
        <v>9.816197990383592E-10</v>
      </c>
      <c r="AW116" s="94">
        <f t="shared" si="165"/>
        <v>0</v>
      </c>
      <c r="AX116" s="94">
        <f t="shared" si="165"/>
        <v>0</v>
      </c>
      <c r="AY116" s="94">
        <f t="shared" si="165"/>
        <v>0</v>
      </c>
      <c r="AZ116" s="94">
        <f t="shared" si="165"/>
        <v>2.951275608982603E-07</v>
      </c>
      <c r="BA116" s="94">
        <f t="shared" si="165"/>
        <v>7.184700451249136E-08</v>
      </c>
      <c r="BB116" s="94">
        <f t="shared" si="165"/>
        <v>5.3879567939643415E-08</v>
      </c>
      <c r="BC116" s="94">
        <f t="shared" si="165"/>
        <v>2.9477240488680753E-08</v>
      </c>
      <c r="BD116" s="94">
        <f t="shared" si="165"/>
        <v>1.5276686847887184E-08</v>
      </c>
      <c r="BE116" s="94">
        <f t="shared" si="165"/>
        <v>1.0007044291702942E-08</v>
      </c>
      <c r="BF116" s="94">
        <f t="shared" si="165"/>
        <v>5.5648906413147645E-09</v>
      </c>
      <c r="BG116" s="94">
        <f t="shared" si="165"/>
        <v>2.4891772253045483E-09</v>
      </c>
      <c r="BH116" s="94">
        <f t="shared" si="165"/>
        <v>1.1116683274814296E-09</v>
      </c>
      <c r="BI116" s="94">
        <f t="shared" si="165"/>
        <v>5.894541809166667E-10</v>
      </c>
      <c r="BJ116" s="94">
        <f t="shared" si="165"/>
        <v>0</v>
      </c>
      <c r="BK116" s="94">
        <f t="shared" si="165"/>
        <v>0</v>
      </c>
      <c r="BL116" s="94">
        <f t="shared" si="165"/>
        <v>0</v>
      </c>
    </row>
    <row r="117" spans="12:64" ht="13.5" customHeight="1">
      <c r="L117" s="84">
        <v>-9</v>
      </c>
      <c r="M117" s="94">
        <f aca="true" t="shared" si="166" ref="M117:AR117">M79/M99</f>
        <v>0</v>
      </c>
      <c r="N117" s="94">
        <f t="shared" si="166"/>
        <v>0</v>
      </c>
      <c r="O117" s="94">
        <f t="shared" si="166"/>
        <v>0</v>
      </c>
      <c r="P117" s="94">
        <f t="shared" si="166"/>
        <v>0</v>
      </c>
      <c r="Q117" s="94">
        <f t="shared" si="166"/>
        <v>0</v>
      </c>
      <c r="R117" s="94">
        <f t="shared" si="166"/>
        <v>0</v>
      </c>
      <c r="S117" s="94">
        <f t="shared" si="166"/>
        <v>0</v>
      </c>
      <c r="T117" s="94">
        <f t="shared" si="166"/>
        <v>0</v>
      </c>
      <c r="U117" s="94">
        <f t="shared" si="166"/>
        <v>0</v>
      </c>
      <c r="V117" s="94">
        <f t="shared" si="166"/>
        <v>0</v>
      </c>
      <c r="W117" s="94">
        <f t="shared" si="166"/>
        <v>0</v>
      </c>
      <c r="X117" s="94">
        <f t="shared" si="166"/>
        <v>0</v>
      </c>
      <c r="Y117" s="94">
        <f t="shared" si="166"/>
        <v>0</v>
      </c>
      <c r="Z117" s="94">
        <f t="shared" si="166"/>
        <v>0</v>
      </c>
      <c r="AA117" s="94">
        <f t="shared" si="166"/>
        <v>0</v>
      </c>
      <c r="AB117" s="94">
        <f t="shared" si="166"/>
        <v>0</v>
      </c>
      <c r="AC117" s="94">
        <f t="shared" si="166"/>
        <v>0</v>
      </c>
      <c r="AD117" s="94">
        <f t="shared" si="166"/>
        <v>0</v>
      </c>
      <c r="AE117" s="94">
        <f t="shared" si="166"/>
        <v>0</v>
      </c>
      <c r="AF117" s="94">
        <f t="shared" si="166"/>
        <v>0</v>
      </c>
      <c r="AG117" s="94">
        <f t="shared" si="166"/>
        <v>0</v>
      </c>
      <c r="AH117" s="94">
        <f t="shared" si="166"/>
        <v>0</v>
      </c>
      <c r="AI117" s="94">
        <f t="shared" si="166"/>
        <v>0</v>
      </c>
      <c r="AJ117" s="94">
        <f t="shared" si="166"/>
        <v>0</v>
      </c>
      <c r="AK117" s="94">
        <f t="shared" si="166"/>
        <v>0</v>
      </c>
      <c r="AL117" s="94">
        <f t="shared" si="166"/>
        <v>0</v>
      </c>
      <c r="AM117" s="94">
        <f t="shared" si="166"/>
        <v>0</v>
      </c>
      <c r="AN117" s="94">
        <f t="shared" si="166"/>
        <v>0</v>
      </c>
      <c r="AO117" s="94">
        <f t="shared" si="166"/>
        <v>0</v>
      </c>
      <c r="AP117" s="94">
        <f t="shared" si="166"/>
        <v>0</v>
      </c>
      <c r="AQ117" s="94">
        <f t="shared" si="166"/>
        <v>0</v>
      </c>
      <c r="AR117" s="94">
        <f t="shared" si="166"/>
        <v>0</v>
      </c>
      <c r="AS117" s="94">
        <f aca="true" t="shared" si="167" ref="AS117:BL117">AS79/AS99</f>
        <v>0</v>
      </c>
      <c r="AT117" s="94">
        <f t="shared" si="167"/>
        <v>0</v>
      </c>
      <c r="AU117" s="94">
        <f t="shared" si="167"/>
        <v>0</v>
      </c>
      <c r="AV117" s="94">
        <f t="shared" si="167"/>
        <v>0</v>
      </c>
      <c r="AW117" s="94">
        <f t="shared" si="167"/>
        <v>0</v>
      </c>
      <c r="AX117" s="94">
        <f t="shared" si="167"/>
        <v>0</v>
      </c>
      <c r="AY117" s="94">
        <f t="shared" si="167"/>
        <v>0</v>
      </c>
      <c r="AZ117" s="94">
        <f t="shared" si="167"/>
        <v>0</v>
      </c>
      <c r="BA117" s="94">
        <f t="shared" si="167"/>
        <v>0</v>
      </c>
      <c r="BB117" s="94">
        <f t="shared" si="167"/>
        <v>0</v>
      </c>
      <c r="BC117" s="94">
        <f t="shared" si="167"/>
        <v>0</v>
      </c>
      <c r="BD117" s="94">
        <f t="shared" si="167"/>
        <v>0</v>
      </c>
      <c r="BE117" s="94">
        <f t="shared" si="167"/>
        <v>0</v>
      </c>
      <c r="BF117" s="94">
        <f t="shared" si="167"/>
        <v>0</v>
      </c>
      <c r="BG117" s="94">
        <f t="shared" si="167"/>
        <v>0</v>
      </c>
      <c r="BH117" s="94">
        <f t="shared" si="167"/>
        <v>0</v>
      </c>
      <c r="BI117" s="94">
        <f t="shared" si="167"/>
        <v>0</v>
      </c>
      <c r="BJ117" s="94">
        <f t="shared" si="167"/>
        <v>0</v>
      </c>
      <c r="BK117" s="94">
        <f t="shared" si="167"/>
        <v>0</v>
      </c>
      <c r="BL117" s="94">
        <f t="shared" si="167"/>
        <v>0</v>
      </c>
    </row>
    <row r="118" ht="13.5" customHeight="1">
      <c r="M118" s="94"/>
    </row>
    <row r="119" ht="13.5" customHeight="1">
      <c r="M119" s="94"/>
    </row>
    <row r="120" ht="13.5" customHeight="1">
      <c r="L120" s="64" t="s">
        <v>114</v>
      </c>
    </row>
    <row r="121" spans="13:64" ht="13.5" customHeight="1">
      <c r="M121" s="178" t="s">
        <v>94</v>
      </c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80"/>
      <c r="Z121" s="178" t="s">
        <v>97</v>
      </c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80"/>
      <c r="AM121" s="178" t="s">
        <v>96</v>
      </c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80"/>
      <c r="AZ121" s="178" t="s">
        <v>95</v>
      </c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80"/>
    </row>
    <row r="122" spans="12:64" ht="13.5" customHeight="1">
      <c r="L122" s="67" t="s">
        <v>73</v>
      </c>
      <c r="M122" s="66" t="s">
        <v>143</v>
      </c>
      <c r="N122" s="66" t="s">
        <v>144</v>
      </c>
      <c r="O122" s="66" t="s">
        <v>145</v>
      </c>
      <c r="P122" s="66" t="s">
        <v>146</v>
      </c>
      <c r="Q122" s="66" t="s">
        <v>147</v>
      </c>
      <c r="R122" s="66" t="s">
        <v>148</v>
      </c>
      <c r="S122" s="66" t="s">
        <v>149</v>
      </c>
      <c r="T122" s="66" t="s">
        <v>150</v>
      </c>
      <c r="U122" s="66" t="s">
        <v>151</v>
      </c>
      <c r="V122" s="66" t="s">
        <v>152</v>
      </c>
      <c r="W122" s="66" t="s">
        <v>153</v>
      </c>
      <c r="X122" s="66" t="s">
        <v>154</v>
      </c>
      <c r="Y122" s="66" t="s">
        <v>155</v>
      </c>
      <c r="Z122" s="66" t="s">
        <v>143</v>
      </c>
      <c r="AA122" s="66" t="s">
        <v>144</v>
      </c>
      <c r="AB122" s="66" t="s">
        <v>145</v>
      </c>
      <c r="AC122" s="66" t="s">
        <v>146</v>
      </c>
      <c r="AD122" s="66" t="s">
        <v>147</v>
      </c>
      <c r="AE122" s="66" t="s">
        <v>148</v>
      </c>
      <c r="AF122" s="66" t="s">
        <v>149</v>
      </c>
      <c r="AG122" s="66" t="s">
        <v>150</v>
      </c>
      <c r="AH122" s="66" t="s">
        <v>151</v>
      </c>
      <c r="AI122" s="66" t="s">
        <v>152</v>
      </c>
      <c r="AJ122" s="66" t="s">
        <v>153</v>
      </c>
      <c r="AK122" s="66" t="s">
        <v>154</v>
      </c>
      <c r="AL122" s="66" t="s">
        <v>155</v>
      </c>
      <c r="AM122" s="66" t="s">
        <v>143</v>
      </c>
      <c r="AN122" s="66" t="s">
        <v>144</v>
      </c>
      <c r="AO122" s="66" t="s">
        <v>145</v>
      </c>
      <c r="AP122" s="66" t="s">
        <v>146</v>
      </c>
      <c r="AQ122" s="66" t="s">
        <v>147</v>
      </c>
      <c r="AR122" s="66" t="s">
        <v>148</v>
      </c>
      <c r="AS122" s="66" t="s">
        <v>149</v>
      </c>
      <c r="AT122" s="66" t="s">
        <v>150</v>
      </c>
      <c r="AU122" s="66" t="s">
        <v>151</v>
      </c>
      <c r="AV122" s="66" t="s">
        <v>152</v>
      </c>
      <c r="AW122" s="66" t="s">
        <v>153</v>
      </c>
      <c r="AX122" s="66" t="s">
        <v>154</v>
      </c>
      <c r="AY122" s="66" t="s">
        <v>155</v>
      </c>
      <c r="AZ122" s="66" t="s">
        <v>143</v>
      </c>
      <c r="BA122" s="66" t="s">
        <v>144</v>
      </c>
      <c r="BB122" s="66" t="s">
        <v>145</v>
      </c>
      <c r="BC122" s="66" t="s">
        <v>146</v>
      </c>
      <c r="BD122" s="66" t="s">
        <v>147</v>
      </c>
      <c r="BE122" s="66" t="s">
        <v>148</v>
      </c>
      <c r="BF122" s="66" t="s">
        <v>149</v>
      </c>
      <c r="BG122" s="66" t="s">
        <v>150</v>
      </c>
      <c r="BH122" s="66" t="s">
        <v>151</v>
      </c>
      <c r="BI122" s="66" t="s">
        <v>152</v>
      </c>
      <c r="BJ122" s="66" t="s">
        <v>153</v>
      </c>
      <c r="BK122" s="66" t="s">
        <v>154</v>
      </c>
      <c r="BL122" s="66" t="s">
        <v>155</v>
      </c>
    </row>
    <row r="123" spans="12:64" ht="13.5" customHeight="1">
      <c r="L123" s="67">
        <v>19</v>
      </c>
      <c r="M123" s="77">
        <f>10^((1.11364+0.00165*'解析結果'!$K$22-M44)/(0.09722-0.00021*'解析結果'!$K$22))</f>
        <v>24521060.0192572</v>
      </c>
      <c r="N123" s="77">
        <f>10^((1.11364+0.00165*'解析結果'!$K$22-N44)/(0.09722-0.00021*'解析結果'!$K$22))</f>
        <v>11038927.695228944</v>
      </c>
      <c r="O123" s="77">
        <f>10^((1.11364+0.00165*'解析結果'!$K$22-O44)/(0.09722-0.00021*'解析結果'!$K$22))</f>
        <v>5166060.030498274</v>
      </c>
      <c r="P123" s="77">
        <f>10^((1.11364+0.00165*'解析結果'!$K$22-P44)/(0.09722-0.00021*'解析結果'!$K$22))</f>
        <v>2503955.2485787384</v>
      </c>
      <c r="Q123" s="77">
        <f>10^((1.11364+0.00165*'解析結果'!$K$22-Q44)/(0.09722-0.00021*'解析結果'!$K$22))</f>
        <v>1253073.9177460142</v>
      </c>
      <c r="R123" s="77">
        <f>10^((1.11364+0.00165*'解析結果'!$K$22-R44)/(0.09722-0.00021*'解析結果'!$K$22))</f>
        <v>645746.108968434</v>
      </c>
      <c r="S123" s="77">
        <f>10^((1.11364+0.00165*'解析結果'!$K$22-S44)/(0.09722-0.00021*'解析結果'!$K$22))</f>
        <v>341897.8612951546</v>
      </c>
      <c r="T123" s="77">
        <f>10^((1.11364+0.00165*'解析結果'!$K$22-T44)/(0.09722-0.00021*'解析結果'!$K$22))</f>
        <v>185620.76150318846</v>
      </c>
      <c r="U123" s="77">
        <f>10^((1.11364+0.00165*'解析結果'!$K$22-U44)/(0.09722-0.00021*'解析結果'!$K$22))</f>
        <v>103158.79575830273</v>
      </c>
      <c r="V123" s="77">
        <f>10^((1.11364+0.00165*'解析結果'!$K$22-V44)/(0.09722-0.00021*'解析結果'!$K$22))</f>
        <v>58597.471364058496</v>
      </c>
      <c r="W123" s="77">
        <f>10^((1.11364+0.00165*'解析結果'!$K$22-W44)/(0.09722-0.00021*'解析結果'!$K$22))</f>
        <v>33975.23984390676</v>
      </c>
      <c r="X123" s="77">
        <f>10^((1.11364+0.00165*'解析結果'!$K$22-X44)/(0.09722-0.00021*'解析結果'!$K$22))</f>
        <v>12090.433973837571</v>
      </c>
      <c r="Y123" s="77">
        <f>10^((1.11364+0.00165*'解析結果'!$K$22-Y44)/(0.09722-0.00021*'解析結果'!$K$22))</f>
        <v>4610.998388910461</v>
      </c>
      <c r="Z123" s="77">
        <f>10^((1.11364+0.00165*'解析結果'!$K$22-Z44)/(0.09722-0.00021*'解析結果'!$K$22))</f>
        <v>48068591.09145459</v>
      </c>
      <c r="AA123" s="77">
        <f>10^((1.11364+0.00165*'解析結果'!$K$22-AA44)/(0.09722-0.00021*'解析結果'!$K$22))</f>
        <v>40976883.277073406</v>
      </c>
      <c r="AB123" s="77">
        <f>10^((1.11364+0.00165*'解析結果'!$K$22-AB44)/(0.09722-0.00021*'解析結果'!$K$22))</f>
        <v>35203466.812763624</v>
      </c>
      <c r="AC123" s="77">
        <f>10^((1.11364+0.00165*'解析結果'!$K$22-AC44)/(0.09722-0.00021*'解析結果'!$K$22))</f>
        <v>30456420.323468097</v>
      </c>
      <c r="AD123" s="77">
        <f>10^((1.11364+0.00165*'解析結果'!$K$22-AD44)/(0.09722-0.00021*'解析結果'!$K$22))</f>
        <v>26518495.611098744</v>
      </c>
      <c r="AE123" s="77">
        <f>10^((1.11364+0.00165*'解析結果'!$K$22-AE44)/(0.09722-0.00021*'解析結果'!$K$22))</f>
        <v>23225544.505965598</v>
      </c>
      <c r="AF123" s="77">
        <f>10^((1.11364+0.00165*'解析結果'!$K$22-AF44)/(0.09722-0.00021*'解析結果'!$K$22))</f>
        <v>20451860.49761949</v>
      </c>
      <c r="AG123" s="77">
        <f>10^((1.11364+0.00165*'解析結果'!$K$22-AG44)/(0.09722-0.00021*'解析結果'!$K$22))</f>
        <v>18100011.671452913</v>
      </c>
      <c r="AH123" s="77">
        <f>10^((1.11364+0.00165*'解析結果'!$K$22-AH44)/(0.09722-0.00021*'解析結果'!$K$22))</f>
        <v>16093659.09620445</v>
      </c>
      <c r="AI123" s="77">
        <f>10^((1.11364+0.00165*'解析結果'!$K$22-AI44)/(0.09722-0.00021*'解析結果'!$K$22))</f>
        <v>14372400.807568053</v>
      </c>
      <c r="AJ123" s="77">
        <f>10^((1.11364+0.00165*'解析結果'!$K$22-AJ44)/(0.09722-0.00021*'解析結果'!$K$22))</f>
        <v>12888015.542769665</v>
      </c>
      <c r="AK123" s="77">
        <f>10^((1.11364+0.00165*'解析結果'!$K$22-AK44)/(0.09722-0.00021*'解析結果'!$K$22))</f>
        <v>10481946.116845671</v>
      </c>
      <c r="AL123" s="77">
        <f>10^((1.11364+0.00165*'解析結果'!$K$22-AL44)/(0.09722-0.00021*'解析結果'!$K$22))</f>
        <v>8643955.830090024</v>
      </c>
      <c r="AM123" s="77">
        <f>10^((1.11364+0.00165*'解析結果'!$K$22-AM44)/(0.09722-0.00021*'解析結果'!$K$22))</f>
        <v>52287955.63879224</v>
      </c>
      <c r="AN123" s="77">
        <f>10^((1.11364+0.00165*'解析結果'!$K$22-AN44)/(0.09722-0.00021*'解析結果'!$K$22))</f>
        <v>48277016.92989326</v>
      </c>
      <c r="AO123" s="77">
        <f>10^((1.11364+0.00165*'解析結果'!$K$22-AO44)/(0.09722-0.00021*'解析結果'!$K$22))</f>
        <v>44746975.159426115</v>
      </c>
      <c r="AP123" s="77">
        <f>10^((1.11364+0.00165*'解析結果'!$K$22-AP44)/(0.09722-0.00021*'解析結果'!$K$22))</f>
        <v>41620797.192425355</v>
      </c>
      <c r="AQ123" s="77">
        <f>10^((1.11364+0.00165*'解析結果'!$K$22-AQ44)/(0.09722-0.00021*'解析結果'!$K$22))</f>
        <v>38836976.03524922</v>
      </c>
      <c r="AR123" s="77">
        <f>10^((1.11364+0.00165*'解析結果'!$K$22-AR44)/(0.09722-0.00021*'解析結果'!$K$22))</f>
        <v>36345773.66764879</v>
      </c>
      <c r="AS123" s="77">
        <f>10^((1.11364+0.00165*'解析結果'!$K$22-AS44)/(0.09722-0.00021*'解析結果'!$K$22))</f>
        <v>34106517.42880579</v>
      </c>
      <c r="AT123" s="77">
        <f>10^((1.11364+0.00165*'解析結果'!$K$22-AT44)/(0.09722-0.00021*'解析結果'!$K$22))</f>
        <v>32085616.846663658</v>
      </c>
      <c r="AU123" s="77">
        <f>10^((1.11364+0.00165*'解析結果'!$K$22-AU44)/(0.09722-0.00021*'解析結果'!$K$22))</f>
        <v>30255084.094222415</v>
      </c>
      <c r="AV123" s="77">
        <f>10^((1.11364+0.00165*'解析結果'!$K$22-AV44)/(0.09722-0.00021*'解析結果'!$K$22))</f>
        <v>28591413.438673493</v>
      </c>
      <c r="AW123" s="77">
        <f>10^((1.11364+0.00165*'解析結果'!$K$22-AW44)/(0.09722-0.00021*'解析結果'!$K$22))</f>
        <v>27074721.07209633</v>
      </c>
      <c r="AX123" s="77">
        <f>10^((1.11364+0.00165*'解析結果'!$K$22-AX44)/(0.09722-0.00021*'解析結果'!$K$22))</f>
        <v>24416978.848942816</v>
      </c>
      <c r="AY123" s="77">
        <f>10^((1.11364+0.00165*'解析結果'!$K$22-AY44)/(0.09722-0.00021*'解析結果'!$K$22))</f>
        <v>22173141.835715234</v>
      </c>
      <c r="AZ123" s="77">
        <f>10^((1.11364+0.00165*'解析結果'!$K$22-AZ44)/(0.09722-0.00021*'解析結果'!$K$22))</f>
        <v>56401142.86293507</v>
      </c>
      <c r="BA123" s="77">
        <f>10^((1.11364+0.00165*'解析結果'!$K$22-BA44)/(0.09722-0.00021*'解析結果'!$K$22))</f>
        <v>55952794.36548857</v>
      </c>
      <c r="BB123" s="77">
        <f>10^((1.11364+0.00165*'解析結果'!$K$22-BB44)/(0.09722-0.00021*'解析結果'!$K$22))</f>
        <v>55529543.89578803</v>
      </c>
      <c r="BC123" s="77">
        <f>10^((1.11364+0.00165*'解析結果'!$K$22-BC44)/(0.09722-0.00021*'解析結果'!$K$22))</f>
        <v>55128830.243453324</v>
      </c>
      <c r="BD123" s="77">
        <f>10^((1.11364+0.00165*'解析結果'!$K$22-BD44)/(0.09722-0.00021*'解析結果'!$K$22))</f>
        <v>54748506.79009736</v>
      </c>
      <c r="BE123" s="77">
        <f>10^((1.11364+0.00165*'解析結果'!$K$22-BE44)/(0.09722-0.00021*'解析結果'!$K$22))</f>
        <v>54386752.81026973</v>
      </c>
      <c r="BF123" s="77">
        <f>10^((1.11364+0.00165*'解析結果'!$K$22-BF44)/(0.09722-0.00021*'解析結果'!$K$22))</f>
        <v>54042007.78257982</v>
      </c>
      <c r="BG123" s="77">
        <f>10^((1.11364+0.00165*'解析結果'!$K$22-BG44)/(0.09722-0.00021*'解析結果'!$K$22))</f>
        <v>53712921.8210696</v>
      </c>
      <c r="BH123" s="77">
        <f>10^((1.11364+0.00165*'解析結果'!$K$22-BH44)/(0.09722-0.00021*'解析結果'!$K$22))</f>
        <v>53398317.64533567</v>
      </c>
      <c r="BI123" s="77">
        <f>10^((1.11364+0.00165*'解析結果'!$K$22-BI44)/(0.09722-0.00021*'解析結果'!$K$22))</f>
        <v>53097160.96904034</v>
      </c>
      <c r="BJ123" s="77">
        <f>10^((1.11364+0.00165*'解析結果'!$K$22-BJ44)/(0.09722-0.00021*'解析結果'!$K$22))</f>
        <v>52808537.13585199</v>
      </c>
      <c r="BK123" s="77">
        <f>10^((1.11364+0.00165*'解析結果'!$K$22-BK44)/(0.09722-0.00021*'解析結果'!$K$22))</f>
        <v>52265719.18361074</v>
      </c>
      <c r="BL123" s="77">
        <f>10^((1.11364+0.00165*'解析結果'!$K$22-BL44)/(0.09722-0.00021*'解析結果'!$K$22))</f>
        <v>51764313.83084205</v>
      </c>
    </row>
    <row r="124" spans="12:64" ht="13.5" customHeight="1">
      <c r="L124" s="67">
        <v>17</v>
      </c>
      <c r="M124" s="77">
        <f>10^((1.11364+0.00165*'解析結果'!$K$22-M45)/(0.09722-0.00021*'解析結果'!$K$22))</f>
        <v>60117745.811314374</v>
      </c>
      <c r="N124" s="77">
        <f>10^((1.11364+0.00165*'解析結果'!$K$22-N45)/(0.09722-0.00021*'解析結果'!$K$22))</f>
        <v>27063897.265863597</v>
      </c>
      <c r="O124" s="77">
        <f>10^((1.11364+0.00165*'解析結果'!$K$22-O45)/(0.09722-0.00021*'解析結果'!$K$22))</f>
        <v>12665516.234436166</v>
      </c>
      <c r="P124" s="77">
        <f>10^((1.11364+0.00165*'解析結果'!$K$22-P45)/(0.09722-0.00021*'解析結果'!$K$22))</f>
        <v>6138892.243595707</v>
      </c>
      <c r="Q124" s="77">
        <f>10^((1.11364+0.00165*'解析結果'!$K$22-Q45)/(0.09722-0.00021*'解析結果'!$K$22))</f>
        <v>3072133.8804554795</v>
      </c>
      <c r="R124" s="77">
        <f>10^((1.11364+0.00165*'解析結果'!$K$22-R45)/(0.09722-0.00021*'解析結果'!$K$22))</f>
        <v>1583161.5928154124</v>
      </c>
      <c r="S124" s="77">
        <f>10^((1.11364+0.00165*'解析結果'!$K$22-S45)/(0.09722-0.00021*'解析結果'!$K$22))</f>
        <v>838223.4986021068</v>
      </c>
      <c r="T124" s="77">
        <f>10^((1.11364+0.00165*'解析結果'!$K$22-T45)/(0.09722-0.00021*'解析結果'!$K$22))</f>
        <v>455082.35568069573</v>
      </c>
      <c r="U124" s="77">
        <f>10^((1.11364+0.00165*'解析結果'!$K$22-U45)/(0.09722-0.00021*'解析結果'!$K$22))</f>
        <v>252912.16027074427</v>
      </c>
      <c r="V124" s="77">
        <f>10^((1.11364+0.00165*'解析結果'!$K$22-V45)/(0.09722-0.00021*'解析結果'!$K$22))</f>
        <v>143662.13719487243</v>
      </c>
      <c r="W124" s="77">
        <f>10^((1.11364+0.00165*'解析結果'!$K$22-W45)/(0.09722-0.00021*'解析結果'!$K$22))</f>
        <v>83296.35143058097</v>
      </c>
      <c r="X124" s="77">
        <f>10^((1.11364+0.00165*'解析結果'!$K$22-X45)/(0.09722-0.00021*'解析結果'!$K$22))</f>
        <v>29641.8521799965</v>
      </c>
      <c r="Y124" s="77">
        <f>10^((1.11364+0.00165*'解析結果'!$K$22-Y45)/(0.09722-0.00021*'解析結果'!$K$22))</f>
        <v>11304.68376420926</v>
      </c>
      <c r="Z124" s="77">
        <f>10^((1.11364+0.00165*'解析結果'!$K$22-Z45)/(0.09722-0.00021*'解析結果'!$K$22))</f>
        <v>117848712.02446513</v>
      </c>
      <c r="AA124" s="77">
        <f>10^((1.11364+0.00165*'解析結果'!$K$22-AA45)/(0.09722-0.00021*'解析結果'!$K$22))</f>
        <v>100462127.29206526</v>
      </c>
      <c r="AB124" s="77">
        <f>10^((1.11364+0.00165*'解析結果'!$K$22-AB45)/(0.09722-0.00021*'解析結果'!$K$22))</f>
        <v>86307568.59062059</v>
      </c>
      <c r="AC124" s="77">
        <f>10^((1.11364+0.00165*'解析結果'!$K$22-AC45)/(0.09722-0.00021*'解析結果'!$K$22))</f>
        <v>74669338.67829864</v>
      </c>
      <c r="AD124" s="77">
        <f>10^((1.11364+0.00165*'解析結果'!$K$22-AD45)/(0.09722-0.00021*'解析結果'!$K$22))</f>
        <v>65014814.90581919</v>
      </c>
      <c r="AE124" s="77">
        <f>10^((1.11364+0.00165*'解析結果'!$K$22-AE45)/(0.09722-0.00021*'解析結果'!$K$22))</f>
        <v>56941558.80057689</v>
      </c>
      <c r="AF124" s="77">
        <f>10^((1.11364+0.00165*'解析結果'!$K$22-AF45)/(0.09722-0.00021*'解析結果'!$K$22))</f>
        <v>50141378.464012876</v>
      </c>
      <c r="AG124" s="77">
        <f>10^((1.11364+0.00165*'解析結果'!$K$22-AG45)/(0.09722-0.00021*'解析結果'!$K$22))</f>
        <v>44375402.204948716</v>
      </c>
      <c r="AH124" s="77">
        <f>10^((1.11364+0.00165*'解析結果'!$K$22-AH45)/(0.09722-0.00021*'解析結果'!$K$22))</f>
        <v>39456471.53751681</v>
      </c>
      <c r="AI124" s="77">
        <f>10^((1.11364+0.00165*'解析結果'!$K$22-AI45)/(0.09722-0.00021*'解析結果'!$K$22))</f>
        <v>35236500.28869671</v>
      </c>
      <c r="AJ124" s="77">
        <f>10^((1.11364+0.00165*'解析結果'!$K$22-AJ45)/(0.09722-0.00021*'解析結果'!$K$22))</f>
        <v>31597265.44464301</v>
      </c>
      <c r="AK124" s="77">
        <f>10^((1.11364+0.00165*'解析結果'!$K$22-AK45)/(0.09722-0.00021*'解析結果'!$K$22))</f>
        <v>25698357.728644006</v>
      </c>
      <c r="AL124" s="77">
        <f>10^((1.11364+0.00165*'解析結果'!$K$22-AL45)/(0.09722-0.00021*'解析結果'!$K$22))</f>
        <v>21192197.196592472</v>
      </c>
      <c r="AM124" s="77">
        <f>10^((1.11364+0.00165*'解析結果'!$K$22-AM45)/(0.09722-0.00021*'解析結果'!$K$22))</f>
        <v>128193235.67649767</v>
      </c>
      <c r="AN124" s="77">
        <f>10^((1.11364+0.00165*'解析結果'!$K$22-AN45)/(0.09722-0.00021*'解析結果'!$K$22))</f>
        <v>118359705.08781256</v>
      </c>
      <c r="AO124" s="77">
        <f>10^((1.11364+0.00165*'解析結果'!$K$22-AO45)/(0.09722-0.00021*'解析結果'!$K$22))</f>
        <v>109705178.9909145</v>
      </c>
      <c r="AP124" s="77">
        <f>10^((1.11364+0.00165*'解析結果'!$K$22-AP45)/(0.09722-0.00021*'解析結果'!$K$22))</f>
        <v>102040796.93591817</v>
      </c>
      <c r="AQ124" s="77">
        <f>10^((1.11364+0.00165*'解析結果'!$K$22-AQ45)/(0.09722-0.00021*'解析結果'!$K$22))</f>
        <v>95215763.57358217</v>
      </c>
      <c r="AR124" s="77">
        <f>10^((1.11364+0.00165*'解析結果'!$K$22-AR45)/(0.09722-0.00021*'解析結果'!$K$22))</f>
        <v>89108137.28897905</v>
      </c>
      <c r="AS124" s="77">
        <f>10^((1.11364+0.00165*'解析結果'!$K$22-AS45)/(0.09722-0.00021*'解析結果'!$K$22))</f>
        <v>83618201.81035608</v>
      </c>
      <c r="AT124" s="77">
        <f>10^((1.11364+0.00165*'解析結果'!$K$22-AT45)/(0.09722-0.00021*'解析結果'!$K$22))</f>
        <v>78663604.11303987</v>
      </c>
      <c r="AU124" s="77">
        <f>10^((1.11364+0.00165*'解析結果'!$K$22-AU45)/(0.09722-0.00021*'解析結果'!$K$22))</f>
        <v>74175727.05453926</v>
      </c>
      <c r="AV124" s="77">
        <f>10^((1.11364+0.00165*'解析結果'!$K$22-AV45)/(0.09722-0.00021*'解析結果'!$K$22))</f>
        <v>70096942.14452776</v>
      </c>
      <c r="AW124" s="77">
        <f>10^((1.11364+0.00165*'解析結果'!$K$22-AW45)/(0.09722-0.00021*'解析結果'!$K$22))</f>
        <v>66378500.68660385</v>
      </c>
      <c r="AX124" s="77">
        <f>10^((1.11364+0.00165*'解析結果'!$K$22-AX45)/(0.09722-0.00021*'解析結果'!$K$22))</f>
        <v>59862572.28554549</v>
      </c>
      <c r="AY124" s="77">
        <f>10^((1.11364+0.00165*'解析結果'!$K$22-AY45)/(0.09722-0.00021*'解析結果'!$K$22))</f>
        <v>54361406.22268759</v>
      </c>
      <c r="AZ124" s="77">
        <f>10^((1.11364+0.00165*'解析結果'!$K$22-AZ45)/(0.09722-0.00021*'解析結果'!$K$22))</f>
        <v>138277446.7106519</v>
      </c>
      <c r="BA124" s="77">
        <f>10^((1.11364+0.00165*'解析結果'!$K$22-BA45)/(0.09722-0.00021*'解析結果'!$K$22))</f>
        <v>137178240.51878327</v>
      </c>
      <c r="BB124" s="77">
        <f>10^((1.11364+0.00165*'解析結果'!$K$22-BB45)/(0.09722-0.00021*'解析結果'!$K$22))</f>
        <v>136140566.61186436</v>
      </c>
      <c r="BC124" s="77">
        <f>10^((1.11364+0.00165*'解析結果'!$K$22-BC45)/(0.09722-0.00021*'解析結果'!$K$22))</f>
        <v>135158145.72649992</v>
      </c>
      <c r="BD124" s="77">
        <f>10^((1.11364+0.00165*'解析結果'!$K$22-BD45)/(0.09722-0.00021*'解析結果'!$K$22))</f>
        <v>134225715.0454046</v>
      </c>
      <c r="BE124" s="77">
        <f>10^((1.11364+0.00165*'解析結果'!$K$22-BE45)/(0.09722-0.00021*'解析結果'!$K$22))</f>
        <v>133338810.73586702</v>
      </c>
      <c r="BF124" s="77">
        <f>10^((1.11364+0.00165*'解析結果'!$K$22-BF45)/(0.09722-0.00021*'解析結果'!$K$22))</f>
        <v>132493606.90177093</v>
      </c>
      <c r="BG124" s="77">
        <f>10^((1.11364+0.00165*'解析結果'!$K$22-BG45)/(0.09722-0.00021*'解析結果'!$K$22))</f>
        <v>131686794.05727701</v>
      </c>
      <c r="BH124" s="77">
        <f>10^((1.11364+0.00165*'解析結果'!$K$22-BH45)/(0.09722-0.00021*'解析結果'!$K$22))</f>
        <v>130915485.8898044</v>
      </c>
      <c r="BI124" s="77">
        <f>10^((1.11364+0.00165*'解析結果'!$K$22-BI45)/(0.09722-0.00021*'解析結果'!$K$22))</f>
        <v>130177146.66219008</v>
      </c>
      <c r="BJ124" s="77">
        <f>10^((1.11364+0.00165*'解析結果'!$K$22-BJ45)/(0.09722-0.00021*'解析結果'!$K$22))</f>
        <v>129469533.93153821</v>
      </c>
      <c r="BK124" s="77">
        <f>10^((1.11364+0.00165*'解析結果'!$K$22-BK45)/(0.09722-0.00021*'解析結果'!$K$22))</f>
        <v>128138719.04633175</v>
      </c>
      <c r="BL124" s="77">
        <f>10^((1.11364+0.00165*'解析結果'!$K$22-BL45)/(0.09722-0.00021*'解析結果'!$K$22))</f>
        <v>126909434.52427118</v>
      </c>
    </row>
    <row r="125" spans="12:64" ht="13.5" customHeight="1">
      <c r="L125" s="67">
        <v>15</v>
      </c>
      <c r="M125" s="77">
        <f>10^((1.11364+0.00165*'解析結果'!$K$22-M46)/(0.09722-0.00021*'解析結果'!$K$22))</f>
        <v>147389360.76154435</v>
      </c>
      <c r="N125" s="77">
        <f>10^((1.11364+0.00165*'解析結果'!$K$22-N46)/(0.09722-0.00021*'解析結果'!$K$22))</f>
        <v>66351964.197916195</v>
      </c>
      <c r="O125" s="77">
        <f>10^((1.11364+0.00165*'解析結果'!$K$22-O46)/(0.09722-0.00021*'解析結果'!$K$22))</f>
        <v>31051768.763378754</v>
      </c>
      <c r="P125" s="77">
        <f>10^((1.11364+0.00165*'解析結果'!$K$22-P46)/(0.09722-0.00021*'解析結果'!$K$22))</f>
        <v>15050587.665202945</v>
      </c>
      <c r="Q125" s="77">
        <f>10^((1.11364+0.00165*'解析結果'!$K$22-Q46)/(0.09722-0.00021*'解析結果'!$K$22))</f>
        <v>7531883.351637561</v>
      </c>
      <c r="R125" s="77">
        <f>10^((1.11364+0.00165*'解析結果'!$K$22-R46)/(0.09722-0.00021*'解析結果'!$K$22))</f>
        <v>3881402.604143823</v>
      </c>
      <c r="S125" s="77">
        <f>10^((1.11364+0.00165*'解析結果'!$K$22-S46)/(0.09722-0.00021*'解析結果'!$K$22))</f>
        <v>2055054.1935159983</v>
      </c>
      <c r="T125" s="77">
        <f>10^((1.11364+0.00165*'解析結果'!$K$22-T46)/(0.09722-0.00021*'解析結果'!$K$22))</f>
        <v>1115715.4446235427</v>
      </c>
      <c r="U125" s="77">
        <f>10^((1.11364+0.00165*'解析結果'!$K$22-U46)/(0.09722-0.00021*'解析結果'!$K$22))</f>
        <v>620059.204284251</v>
      </c>
      <c r="V125" s="77">
        <f>10^((1.11364+0.00165*'解析結果'!$K$22-V46)/(0.09722-0.00021*'解析結果'!$K$22))</f>
        <v>352213.3154035282</v>
      </c>
      <c r="W125" s="77">
        <f>10^((1.11364+0.00165*'解析結果'!$K$22-W46)/(0.09722-0.00021*'解析結果'!$K$22))</f>
        <v>204215.84052161468</v>
      </c>
      <c r="X125" s="77">
        <f>10^((1.11364+0.00165*'解析結果'!$K$22-X46)/(0.09722-0.00021*'解析結果'!$K$22))</f>
        <v>72672.27980087783</v>
      </c>
      <c r="Y125" s="77">
        <f>10^((1.11364+0.00165*'解析結果'!$K$22-Y46)/(0.09722-0.00021*'解析結果'!$K$22))</f>
        <v>27715.445599835428</v>
      </c>
      <c r="Z125" s="77">
        <f>10^((1.11364+0.00165*'解析結果'!$K$22-Z46)/(0.09722-0.00021*'解析結果'!$K$22))</f>
        <v>288927106.25534254</v>
      </c>
      <c r="AA125" s="77">
        <f>10^((1.11364+0.00165*'解析結果'!$K$22-AA46)/(0.09722-0.00021*'解析結果'!$K$22))</f>
        <v>246300797.25204474</v>
      </c>
      <c r="AB125" s="77">
        <f>10^((1.11364+0.00165*'解析結果'!$K$22-AB46)/(0.09722-0.00021*'解析結果'!$K$22))</f>
        <v>211598375.68395078</v>
      </c>
      <c r="AC125" s="77">
        <f>10^((1.11364+0.00165*'解析結果'!$K$22-AC46)/(0.09722-0.00021*'解析結果'!$K$22))</f>
        <v>183065182.2978111</v>
      </c>
      <c r="AD125" s="77">
        <f>10^((1.11364+0.00165*'解析結果'!$K$22-AD46)/(0.09722-0.00021*'解析結果'!$K$22))</f>
        <v>159395397.80940008</v>
      </c>
      <c r="AE125" s="77">
        <f>10^((1.11364+0.00165*'解析結果'!$K$22-AE46)/(0.09722-0.00021*'解析結果'!$K$22))</f>
        <v>139602372.6292712</v>
      </c>
      <c r="AF125" s="77">
        <f>10^((1.11364+0.00165*'解析結果'!$K$22-AF46)/(0.09722-0.00021*'解析結果'!$K$22))</f>
        <v>122930519.42946719</v>
      </c>
      <c r="AG125" s="77">
        <f>10^((1.11364+0.00165*'解析結果'!$K$22-AG46)/(0.09722-0.00021*'解析結果'!$K$22))</f>
        <v>108794201.7162743</v>
      </c>
      <c r="AH125" s="77">
        <f>10^((1.11364+0.00165*'解析結果'!$K$22-AH46)/(0.09722-0.00021*'解析結果'!$K$22))</f>
        <v>96734567.12886633</v>
      </c>
      <c r="AI125" s="77">
        <f>10^((1.11364+0.00165*'解析結果'!$K$22-AI46)/(0.09722-0.00021*'解析結果'!$K$22))</f>
        <v>86388556.04009604</v>
      </c>
      <c r="AJ125" s="77">
        <f>10^((1.11364+0.00165*'解析結果'!$K$22-AJ46)/(0.09722-0.00021*'解析結果'!$K$22))</f>
        <v>77466323.67613328</v>
      </c>
      <c r="AK125" s="77">
        <f>10^((1.11364+0.00165*'解析結果'!$K$22-AK46)/(0.09722-0.00021*'解析結果'!$K$22))</f>
        <v>63004100.82131657</v>
      </c>
      <c r="AL125" s="77">
        <f>10^((1.11364+0.00165*'解析結果'!$K$22-AL46)/(0.09722-0.00021*'解析結果'!$K$22))</f>
        <v>51956445.73470558</v>
      </c>
      <c r="AM125" s="77">
        <f>10^((1.11364+0.00165*'解析結果'!$K$22-AM46)/(0.09722-0.00021*'解析結果'!$K$22))</f>
        <v>314288548.33670676</v>
      </c>
      <c r="AN125" s="77">
        <f>10^((1.11364+0.00165*'解析結果'!$K$22-AN46)/(0.09722-0.00021*'解析結果'!$K$22))</f>
        <v>290179896.7574483</v>
      </c>
      <c r="AO125" s="77">
        <f>10^((1.11364+0.00165*'解析結果'!$K$22-AO46)/(0.09722-0.00021*'解析結果'!$K$22))</f>
        <v>268961784.6692219</v>
      </c>
      <c r="AP125" s="77">
        <f>10^((1.11364+0.00165*'解析結果'!$K$22-AP46)/(0.09722-0.00021*'解析結果'!$K$22))</f>
        <v>250171187.0432958</v>
      </c>
      <c r="AQ125" s="77">
        <f>10^((1.11364+0.00165*'解析結果'!$K$22-AQ46)/(0.09722-0.00021*'解析結果'!$K$22))</f>
        <v>233438402.22451434</v>
      </c>
      <c r="AR125" s="77">
        <f>10^((1.11364+0.00165*'解析結果'!$K$22-AR46)/(0.09722-0.00021*'解析結果'!$K$22))</f>
        <v>218464468.6262141</v>
      </c>
      <c r="AS125" s="77">
        <f>10^((1.11364+0.00165*'解析結果'!$K$22-AS46)/(0.09722-0.00021*'解析結果'!$K$22))</f>
        <v>205004914.04883543</v>
      </c>
      <c r="AT125" s="77">
        <f>10^((1.11364+0.00165*'解析結果'!$K$22-AT46)/(0.09722-0.00021*'解析結果'!$K$22))</f>
        <v>192857835.38540718</v>
      </c>
      <c r="AU125" s="77">
        <f>10^((1.11364+0.00165*'解析結果'!$K$22-AU46)/(0.09722-0.00021*'解析結果'!$K$22))</f>
        <v>181855005.49047258</v>
      </c>
      <c r="AV125" s="77">
        <f>10^((1.11364+0.00165*'解析結果'!$K$22-AV46)/(0.09722-0.00021*'解析結果'!$K$22))</f>
        <v>171855137.8564249</v>
      </c>
      <c r="AW125" s="77">
        <f>10^((1.11364+0.00165*'解析結果'!$K$22-AW46)/(0.09722-0.00021*'解析結果'!$K$22))</f>
        <v>162738716.37194782</v>
      </c>
      <c r="AX125" s="77">
        <f>10^((1.11364+0.00165*'解析結果'!$K$22-AX46)/(0.09722-0.00021*'解析結果'!$K$22))</f>
        <v>146763757.4169952</v>
      </c>
      <c r="AY125" s="77">
        <f>10^((1.11364+0.00165*'解析結果'!$K$22-AY46)/(0.09722-0.00021*'解析結果'!$K$22))</f>
        <v>133276669.06220974</v>
      </c>
      <c r="AZ125" s="77">
        <f>10^((1.11364+0.00165*'解析結果'!$K$22-AZ46)/(0.09722-0.00021*'解析結果'!$K$22))</f>
        <v>339011787.67394733</v>
      </c>
      <c r="BA125" s="77">
        <f>10^((1.11364+0.00165*'解析結果'!$K$22-BA46)/(0.09722-0.00021*'解析結果'!$K$22))</f>
        <v>336316887.9271512</v>
      </c>
      <c r="BB125" s="77">
        <f>10^((1.11364+0.00165*'解析結果'!$K$22-BB46)/(0.09722-0.00021*'解析結果'!$K$22))</f>
        <v>333772845.5357482</v>
      </c>
      <c r="BC125" s="77">
        <f>10^((1.11364+0.00165*'解析結果'!$K$22-BC46)/(0.09722-0.00021*'解析結果'!$K$22))</f>
        <v>331364265.7671867</v>
      </c>
      <c r="BD125" s="77">
        <f>10^((1.11364+0.00165*'解析結果'!$K$22-BD46)/(0.09722-0.00021*'解析結果'!$K$22))</f>
        <v>329078245.88759196</v>
      </c>
      <c r="BE125" s="77">
        <f>10^((1.11364+0.00165*'解析結果'!$K$22-BE46)/(0.09722-0.00021*'解析結果'!$K$22))</f>
        <v>326903842.01606935</v>
      </c>
      <c r="BF125" s="77">
        <f>10^((1.11364+0.00165*'解析結果'!$K$22-BF46)/(0.09722-0.00021*'解析結果'!$K$22))</f>
        <v>324831674.28689736</v>
      </c>
      <c r="BG125" s="77">
        <f>10^((1.11364+0.00165*'解析結果'!$K$22-BG46)/(0.09722-0.00021*'解析結果'!$K$22))</f>
        <v>322853628.90613204</v>
      </c>
      <c r="BH125" s="77">
        <f>10^((1.11364+0.00165*'解析結果'!$K$22-BH46)/(0.09722-0.00021*'解析結果'!$K$22))</f>
        <v>320962629.56442654</v>
      </c>
      <c r="BI125" s="77">
        <f>10^((1.11364+0.00165*'解析結果'!$K$22-BI46)/(0.09722-0.00021*'解析結果'!$K$22))</f>
        <v>319152459.4505171</v>
      </c>
      <c r="BJ125" s="77">
        <f>10^((1.11364+0.00165*'解析結果'!$K$22-BJ46)/(0.09722-0.00021*'解析結果'!$K$22))</f>
        <v>317417620.8162668</v>
      </c>
      <c r="BK125" s="77">
        <f>10^((1.11364+0.00165*'解析結果'!$K$22-BK46)/(0.09722-0.00021*'解析結果'!$K$22))</f>
        <v>314154891.1085025</v>
      </c>
      <c r="BL125" s="77">
        <f>10^((1.11364+0.00165*'解析結果'!$K$22-BL46)/(0.09722-0.00021*'解析結果'!$K$22))</f>
        <v>311141081.16843534</v>
      </c>
    </row>
    <row r="126" spans="12:64" ht="13.5" customHeight="1">
      <c r="L126" s="67">
        <v>13</v>
      </c>
      <c r="M126" s="77">
        <f>10^((1.11364+0.00165*'解析結果'!$K$22-M47)/(0.09722-0.00021*'解析結果'!$K$22))</f>
        <v>361351267.7916869</v>
      </c>
      <c r="N126" s="77">
        <f>10^((1.11364+0.00165*'解析結果'!$K$22-N47)/(0.09722-0.00021*'解析結果'!$K$22))</f>
        <v>162673657.44380972</v>
      </c>
      <c r="O126" s="77">
        <f>10^((1.11364+0.00165*'解析結果'!$K$22-O47)/(0.09722-0.00021*'解析結果'!$K$22))</f>
        <v>76128941.40964863</v>
      </c>
      <c r="P126" s="77">
        <f>10^((1.11364+0.00165*'解析結果'!$K$22-P47)/(0.09722-0.00021*'解析結果'!$K$22))</f>
        <v>36899196.15452998</v>
      </c>
      <c r="Q126" s="77">
        <f>10^((1.11364+0.00165*'解析結果'!$K$22-Q47)/(0.09722-0.00021*'解析結果'!$K$22))</f>
        <v>18465753.456768032</v>
      </c>
      <c r="R126" s="77">
        <f>10^((1.11364+0.00165*'解析結果'!$K$22-R47)/(0.09722-0.00021*'解析結果'!$K$22))</f>
        <v>9515949.757638596</v>
      </c>
      <c r="S126" s="77">
        <f>10^((1.11364+0.00165*'解析結果'!$K$22-S47)/(0.09722-0.00021*'解析結果'!$K$22))</f>
        <v>5038331.358319994</v>
      </c>
      <c r="T126" s="77">
        <f>10^((1.11364+0.00165*'解析結果'!$K$22-T47)/(0.09722-0.00021*'解析結果'!$K$22))</f>
        <v>2735375.1202011546</v>
      </c>
      <c r="U126" s="77">
        <f>10^((1.11364+0.00165*'解析結果'!$K$22-U47)/(0.09722-0.00021*'解析結果'!$K$22))</f>
        <v>1520185.571172361</v>
      </c>
      <c r="V126" s="77">
        <f>10^((1.11364+0.00165*'解析結果'!$K$22-V47)/(0.09722-0.00021*'解析結果'!$K$22))</f>
        <v>863513.6715199375</v>
      </c>
      <c r="W126" s="77">
        <f>10^((1.11364+0.00165*'解析結果'!$K$22-W47)/(0.09722-0.00021*'解析結果'!$K$22))</f>
        <v>500671.5036577045</v>
      </c>
      <c r="X126" s="77">
        <f>10^((1.11364+0.00165*'解析結果'!$K$22-X47)/(0.09722-0.00021*'解析結果'!$K$22))</f>
        <v>178169.03678580147</v>
      </c>
      <c r="Y126" s="77">
        <f>10^((1.11364+0.00165*'解析結果'!$K$22-Y47)/(0.09722-0.00021*'解析結果'!$K$22))</f>
        <v>67949.35097869764</v>
      </c>
      <c r="Z126" s="77">
        <f>10^((1.11364+0.00165*'解析結果'!$K$22-Z47)/(0.09722-0.00021*'解析結果'!$K$22))</f>
        <v>708356258.5881828</v>
      </c>
      <c r="AA126" s="77">
        <f>10^((1.11364+0.00165*'解析結果'!$K$22-AA47)/(0.09722-0.00021*'解析結果'!$K$22))</f>
        <v>603850270.3673489</v>
      </c>
      <c r="AB126" s="77">
        <f>10^((1.11364+0.00165*'解析結果'!$K$22-AB47)/(0.09722-0.00021*'解析結果'!$K$22))</f>
        <v>518771103.429651</v>
      </c>
      <c r="AC126" s="77">
        <f>10^((1.11364+0.00165*'解析結果'!$K$22-AC47)/(0.09722-0.00021*'解析結果'!$K$22))</f>
        <v>448816898.11283445</v>
      </c>
      <c r="AD126" s="77">
        <f>10^((1.11364+0.00165*'解析結果'!$K$22-AD47)/(0.09722-0.00021*'解析結果'!$K$22))</f>
        <v>390786205.8766356</v>
      </c>
      <c r="AE126" s="77">
        <f>10^((1.11364+0.00165*'解析結果'!$K$22-AE47)/(0.09722-0.00021*'解析結果'!$K$22))</f>
        <v>342260079.5313068</v>
      </c>
      <c r="AF126" s="77">
        <f>10^((1.11364+0.00165*'解析結果'!$K$22-AF47)/(0.09722-0.00021*'解析結果'!$K$22))</f>
        <v>301386062.1730749</v>
      </c>
      <c r="AG126" s="77">
        <f>10^((1.11364+0.00165*'解析結果'!$K$22-AG47)/(0.09722-0.00021*'解析結果'!$K$22))</f>
        <v>266728361.6363811</v>
      </c>
      <c r="AH126" s="77">
        <f>10^((1.11364+0.00165*'解析結果'!$K$22-AH47)/(0.09722-0.00021*'解析結果'!$K$22))</f>
        <v>237162019.63755217</v>
      </c>
      <c r="AI126" s="77">
        <f>10^((1.11364+0.00165*'解析結果'!$K$22-AI47)/(0.09722-0.00021*'解析結果'!$K$22))</f>
        <v>211796930.84011647</v>
      </c>
      <c r="AJ126" s="77">
        <f>10^((1.11364+0.00165*'解析結果'!$K$22-AJ47)/(0.09722-0.00021*'解析結果'!$K$22))</f>
        <v>189922489.15998706</v>
      </c>
      <c r="AK126" s="77">
        <f>10^((1.11364+0.00165*'解析結果'!$K$22-AK47)/(0.09722-0.00021*'解析結果'!$K$22))</f>
        <v>154465774.12525213</v>
      </c>
      <c r="AL126" s="77">
        <f>10^((1.11364+0.00165*'解析結果'!$K$22-AL47)/(0.09722-0.00021*'解析結果'!$K$22))</f>
        <v>127380480.10507607</v>
      </c>
      <c r="AM126" s="77">
        <f>10^((1.11364+0.00165*'解析結果'!$K$22-AM47)/(0.09722-0.00021*'解析結果'!$K$22))</f>
        <v>770534350.6958778</v>
      </c>
      <c r="AN126" s="77">
        <f>10^((1.11364+0.00165*'解析結果'!$K$22-AN47)/(0.09722-0.00021*'解析結果'!$K$22))</f>
        <v>711427697.6247202</v>
      </c>
      <c r="AO126" s="77">
        <f>10^((1.11364+0.00165*'解析結果'!$K$22-AO47)/(0.09722-0.00021*'解析結果'!$K$22))</f>
        <v>659407716.9177575</v>
      </c>
      <c r="AP126" s="77">
        <f>10^((1.11364+0.00165*'解析結果'!$K$22-AP47)/(0.09722-0.00021*'解析結果'!$K$22))</f>
        <v>613339220.2528087</v>
      </c>
      <c r="AQ126" s="77">
        <f>10^((1.11364+0.00165*'解析結果'!$K$22-AQ47)/(0.09722-0.00021*'解析結果'!$K$22))</f>
        <v>572315818.1787988</v>
      </c>
      <c r="AR126" s="77">
        <f>10^((1.11364+0.00165*'解析結果'!$K$22-AR47)/(0.09722-0.00021*'解析結果'!$K$22))</f>
        <v>535604553.1212908</v>
      </c>
      <c r="AS126" s="77">
        <f>10^((1.11364+0.00165*'解析結果'!$K$22-AS47)/(0.09722-0.00021*'解析結果'!$K$22))</f>
        <v>502606057.9428235</v>
      </c>
      <c r="AT126" s="77">
        <f>10^((1.11364+0.00165*'解析結果'!$K$22-AT47)/(0.09722-0.00021*'解析結果'!$K$22))</f>
        <v>472825331.2179362</v>
      </c>
      <c r="AU126" s="77">
        <f>10^((1.11364+0.00165*'解析結果'!$K$22-AU47)/(0.09722-0.00021*'解析結果'!$K$22))</f>
        <v>445849934.1384732</v>
      </c>
      <c r="AV126" s="77">
        <f>10^((1.11364+0.00165*'解析結果'!$K$22-AV47)/(0.09722-0.00021*'解析結果'!$K$22))</f>
        <v>421333477.6680632</v>
      </c>
      <c r="AW126" s="77">
        <f>10^((1.11364+0.00165*'解析結果'!$K$22-AW47)/(0.09722-0.00021*'解析結果'!$K$22))</f>
        <v>398982946.7741191</v>
      </c>
      <c r="AX126" s="77">
        <f>10^((1.11364+0.00165*'解析結果'!$K$22-AX47)/(0.09722-0.00021*'解析結果'!$K$22))</f>
        <v>359817489.7732485</v>
      </c>
      <c r="AY126" s="77">
        <f>10^((1.11364+0.00165*'解析結果'!$K$22-AY47)/(0.09722-0.00021*'解析結果'!$K$22))</f>
        <v>326751490.6357329</v>
      </c>
      <c r="AZ126" s="77">
        <f>10^((1.11364+0.00165*'解析結果'!$K$22-AZ47)/(0.09722-0.00021*'解析結果'!$K$22))</f>
        <v>831147775.1131474</v>
      </c>
      <c r="BA126" s="77">
        <f>10^((1.11364+0.00165*'解析結果'!$K$22-BA47)/(0.09722-0.00021*'解析結果'!$K$22))</f>
        <v>824540748.4251673</v>
      </c>
      <c r="BB126" s="77">
        <f>10^((1.11364+0.00165*'解析結果'!$K$22-BB47)/(0.09722-0.00021*'解析結果'!$K$22))</f>
        <v>818303575.4114585</v>
      </c>
      <c r="BC126" s="77">
        <f>10^((1.11364+0.00165*'解析結果'!$K$22-BC47)/(0.09722-0.00021*'解析結果'!$K$22))</f>
        <v>812398513.1433942</v>
      </c>
      <c r="BD126" s="77">
        <f>10^((1.11364+0.00165*'解析結果'!$K$22-BD47)/(0.09722-0.00021*'解析結果'!$K$22))</f>
        <v>806793928.2709149</v>
      </c>
      <c r="BE126" s="77">
        <f>10^((1.11364+0.00165*'解析結果'!$K$22-BE47)/(0.09722-0.00021*'解析結果'!$K$22))</f>
        <v>801462989.9209139</v>
      </c>
      <c r="BF126" s="77">
        <f>10^((1.11364+0.00165*'解析結果'!$K$22-BF47)/(0.09722-0.00021*'解析結果'!$K$22))</f>
        <v>796382701.682034</v>
      </c>
      <c r="BG126" s="77">
        <f>10^((1.11364+0.00165*'解析結果'!$K$22-BG47)/(0.09722-0.00021*'解析結果'!$K$22))</f>
        <v>791533171.1433581</v>
      </c>
      <c r="BH126" s="77">
        <f>10^((1.11364+0.00165*'解析結果'!$K$22-BH47)/(0.09722-0.00021*'解析結果'!$K$22))</f>
        <v>786897049.4722421</v>
      </c>
      <c r="BI126" s="77">
        <f>10^((1.11364+0.00165*'解析結果'!$K$22-BI47)/(0.09722-0.00021*'解析結果'!$K$22))</f>
        <v>782459095.0486656</v>
      </c>
      <c r="BJ126" s="77">
        <f>10^((1.11364+0.00165*'解析結果'!$K$22-BJ47)/(0.09722-0.00021*'解析結果'!$K$22))</f>
        <v>778205829.163928</v>
      </c>
      <c r="BK126" s="77">
        <f>10^((1.11364+0.00165*'解析結果'!$K$22-BK47)/(0.09722-0.00021*'解析結果'!$K$22))</f>
        <v>770206666.1967307</v>
      </c>
      <c r="BL126" s="77">
        <f>10^((1.11364+0.00165*'解析結果'!$K$22-BL47)/(0.09722-0.00021*'解析結果'!$K$22))</f>
        <v>762817774.3723855</v>
      </c>
    </row>
    <row r="127" spans="12:64" ht="13.5" customHeight="1">
      <c r="L127" s="67">
        <v>11</v>
      </c>
      <c r="M127" s="77">
        <f>10^((1.11364+0.00165*'解析結果'!$K$22-M48)/(0.09722-0.00021*'解析結果'!$K$22))</f>
        <v>885916989.2588879</v>
      </c>
      <c r="N127" s="77">
        <f>10^((1.11364+0.00165*'解析結果'!$K$22-N48)/(0.09722-0.00021*'解析結果'!$K$22))</f>
        <v>398823443.224867</v>
      </c>
      <c r="O127" s="77">
        <f>10^((1.11364+0.00165*'解析結果'!$K$22-O48)/(0.09722-0.00021*'解析結果'!$K$22))</f>
        <v>186643658.34737435</v>
      </c>
      <c r="P127" s="77">
        <f>10^((1.11364+0.00165*'解析結果'!$K$22-P48)/(0.09722-0.00021*'解析結果'!$K$22))</f>
        <v>90464951.07951127</v>
      </c>
      <c r="Q127" s="77">
        <f>10^((1.11364+0.00165*'解析結果'!$K$22-Q48)/(0.09722-0.00021*'解析結果'!$K$22))</f>
        <v>45272083.32986285</v>
      </c>
      <c r="R127" s="77">
        <f>10^((1.11364+0.00165*'解析結果'!$K$22-R48)/(0.09722-0.00021*'解析結果'!$K$22))</f>
        <v>23330045.611147493</v>
      </c>
      <c r="S127" s="77">
        <f>10^((1.11364+0.00165*'解析結果'!$K$22-S48)/(0.09722-0.00021*'解析結果'!$K$22))</f>
        <v>12352366.646253593</v>
      </c>
      <c r="T127" s="77">
        <f>10^((1.11364+0.00165*'解析結果'!$K$22-T48)/(0.09722-0.00021*'解析結果'!$K$22))</f>
        <v>6706259.274505373</v>
      </c>
      <c r="U127" s="77">
        <f>10^((1.11364+0.00165*'解析結果'!$K$22-U48)/(0.09722-0.00021*'解析結果'!$K$22))</f>
        <v>3727005.6711249864</v>
      </c>
      <c r="V127" s="77">
        <f>10^((1.11364+0.00165*'解析結果'!$K$22-V48)/(0.09722-0.00021*'解析結果'!$K$22))</f>
        <v>2117057.5565763395</v>
      </c>
      <c r="W127" s="77">
        <f>10^((1.11364+0.00165*'解析結果'!$K$22-W48)/(0.09722-0.00021*'解析結果'!$K$22))</f>
        <v>1227485.3602668256</v>
      </c>
      <c r="X127" s="77">
        <f>10^((1.11364+0.00165*'解析結果'!$K$22-X48)/(0.09722-0.00021*'解析結果'!$K$22))</f>
        <v>436813.12539195607</v>
      </c>
      <c r="Y127" s="77">
        <f>10^((1.11364+0.00165*'解析結果'!$K$22-Y48)/(0.09722-0.00021*'解析結果'!$K$22))</f>
        <v>166589.93562974306</v>
      </c>
      <c r="Z127" s="77">
        <f>10^((1.11364+0.00165*'解析結果'!$K$22-Z48)/(0.09722-0.00021*'解析結果'!$K$22))</f>
        <v>1736661525.4077313</v>
      </c>
      <c r="AA127" s="77">
        <f>10^((1.11364+0.00165*'解析結果'!$K$22-AA48)/(0.09722-0.00021*'解析結果'!$K$22))</f>
        <v>1480446482.881592</v>
      </c>
      <c r="AB127" s="77">
        <f>10^((1.11364+0.00165*'解析結果'!$K$22-AB48)/(0.09722-0.00021*'解析結果'!$K$22))</f>
        <v>1271859752.6267736</v>
      </c>
      <c r="AC127" s="77">
        <f>10^((1.11364+0.00165*'解析結果'!$K$22-AC48)/(0.09722-0.00021*'解析結果'!$K$22))</f>
        <v>1100354559.5247602</v>
      </c>
      <c r="AD127" s="77">
        <f>10^((1.11364+0.00165*'解析結果'!$K$22-AD48)/(0.09722-0.00021*'解析結果'!$K$22))</f>
        <v>958081982.304581</v>
      </c>
      <c r="AE127" s="77">
        <f>10^((1.11364+0.00165*'解析結果'!$K$22-AE48)/(0.09722-0.00021*'解析結果'!$K$22))</f>
        <v>839111541.1187121</v>
      </c>
      <c r="AF127" s="77">
        <f>10^((1.11364+0.00165*'解析結果'!$K$22-AF48)/(0.09722-0.00021*'解析結果'!$K$22))</f>
        <v>738901607.9469919</v>
      </c>
      <c r="AG127" s="77">
        <f>10^((1.11364+0.00165*'解析結果'!$K$22-AG48)/(0.09722-0.00021*'解析結果'!$K$22))</f>
        <v>653932082.5825344</v>
      </c>
      <c r="AH127" s="77">
        <f>10^((1.11364+0.00165*'解析結果'!$K$22-AH48)/(0.09722-0.00021*'解析結果'!$K$22))</f>
        <v>581444929.4390744</v>
      </c>
      <c r="AI127" s="77">
        <f>10^((1.11364+0.00165*'解析結果'!$K$22-AI48)/(0.09722-0.00021*'解析結果'!$K$22))</f>
        <v>519257896.75744843</v>
      </c>
      <c r="AJ127" s="77">
        <f>10^((1.11364+0.00165*'解析結果'!$K$22-AJ48)/(0.09722-0.00021*'解析結果'!$K$22))</f>
        <v>465628807.164352</v>
      </c>
      <c r="AK127" s="77">
        <f>10^((1.11364+0.00165*'解析結果'!$K$22-AK48)/(0.09722-0.00021*'解析結果'!$K$22))</f>
        <v>378700355.4543359</v>
      </c>
      <c r="AL127" s="77">
        <f>10^((1.11364+0.00165*'解析結果'!$K$22-AL48)/(0.09722-0.00021*'解析結果'!$K$22))</f>
        <v>312295933.3024828</v>
      </c>
      <c r="AM127" s="77">
        <f>10^((1.11364+0.00165*'解析結果'!$K$22-AM48)/(0.09722-0.00021*'解析結果'!$K$22))</f>
        <v>1889102192.0602994</v>
      </c>
      <c r="AN127" s="77">
        <f>10^((1.11364+0.00165*'解析結果'!$K$22-AN48)/(0.09722-0.00021*'解析結果'!$K$22))</f>
        <v>1744191705.2257528</v>
      </c>
      <c r="AO127" s="77">
        <f>10^((1.11364+0.00165*'解析結果'!$K$22-AO48)/(0.09722-0.00021*'解析結果'!$K$22))</f>
        <v>1616655457.8206909</v>
      </c>
      <c r="AP127" s="77">
        <f>10^((1.11364+0.00165*'解析結果'!$K$22-AP48)/(0.09722-0.00021*'解析結果'!$K$22))</f>
        <v>1503710333.497445</v>
      </c>
      <c r="AQ127" s="77">
        <f>10^((1.11364+0.00165*'解析結果'!$K$22-AQ48)/(0.09722-0.00021*'解析結果'!$K$22))</f>
        <v>1403134157.0897427</v>
      </c>
      <c r="AR127" s="77">
        <f>10^((1.11364+0.00165*'解析結果'!$K$22-AR48)/(0.09722-0.00021*'解析結果'!$K$22))</f>
        <v>1313129952.5648952</v>
      </c>
      <c r="AS127" s="77">
        <f>10^((1.11364+0.00165*'解析結果'!$K$22-AS48)/(0.09722-0.00021*'解析結果'!$K$22))</f>
        <v>1232228264.6388059</v>
      </c>
      <c r="AT127" s="77">
        <f>10^((1.11364+0.00165*'解析結果'!$K$22-AT48)/(0.09722-0.00021*'解析結果'!$K$22))</f>
        <v>1159215509.1577227</v>
      </c>
      <c r="AU127" s="77">
        <f>10^((1.11364+0.00165*'解析結果'!$K$22-AU48)/(0.09722-0.00021*'解析結果'!$K$22))</f>
        <v>1093080518.9285507</v>
      </c>
      <c r="AV127" s="77">
        <f>10^((1.11364+0.00165*'解析結果'!$K$22-AV48)/(0.09722-0.00021*'解析結果'!$K$22))</f>
        <v>1032974059.5371227</v>
      </c>
      <c r="AW127" s="77">
        <f>10^((1.11364+0.00165*'解析結果'!$K$22-AW48)/(0.09722-0.00021*'解析結果'!$K$22))</f>
        <v>978177752.4453958</v>
      </c>
      <c r="AX127" s="77">
        <f>10^((1.11364+0.00165*'解析結果'!$K$22-AX48)/(0.09722-0.00021*'解析結果'!$K$22))</f>
        <v>882156659.2824901</v>
      </c>
      <c r="AY127" s="77">
        <f>10^((1.11364+0.00165*'解析結果'!$K$22-AY48)/(0.09722-0.00021*'解析結果'!$K$22))</f>
        <v>801089473.3784041</v>
      </c>
      <c r="AZ127" s="77">
        <f>10^((1.11364+0.00165*'解析結果'!$K$22-AZ48)/(0.09722-0.00021*'解析結果'!$K$22))</f>
        <v>2037706797.204157</v>
      </c>
      <c r="BA127" s="77">
        <f>10^((1.11364+0.00165*'解析結果'!$K$22-BA48)/(0.09722-0.00021*'解析結果'!$K$22))</f>
        <v>2021508494.574318</v>
      </c>
      <c r="BB127" s="77">
        <f>10^((1.11364+0.00165*'解析結果'!$K$22-BB48)/(0.09722-0.00021*'解析結果'!$K$22))</f>
        <v>2006216954.0974774</v>
      </c>
      <c r="BC127" s="77">
        <f>10^((1.11364+0.00165*'解析結果'!$K$22-BC48)/(0.09722-0.00021*'解析結果'!$K$22))</f>
        <v>1991739642.262154</v>
      </c>
      <c r="BD127" s="77">
        <f>10^((1.11364+0.00165*'解析結果'!$K$22-BD48)/(0.09722-0.00021*'解析結果'!$K$22))</f>
        <v>1977999004.2768111</v>
      </c>
      <c r="BE127" s="77">
        <f>10^((1.11364+0.00165*'解析結果'!$K$22-BE48)/(0.09722-0.00021*'解析結果'!$K$22))</f>
        <v>1964929259.4774578</v>
      </c>
      <c r="BF127" s="77">
        <f>10^((1.11364+0.00165*'解析結果'!$K$22-BF48)/(0.09722-0.00021*'解析結果'!$K$22))</f>
        <v>1952474028.0660439</v>
      </c>
      <c r="BG127" s="77">
        <f>10^((1.11364+0.00165*'解析結果'!$K$22-BG48)/(0.09722-0.00021*'解析結果'!$K$22))</f>
        <v>1940584540.254368</v>
      </c>
      <c r="BH127" s="77">
        <f>10^((1.11364+0.00165*'解析結果'!$K$22-BH48)/(0.09722-0.00021*'解析結果'!$K$22))</f>
        <v>1929218262.2893958</v>
      </c>
      <c r="BI127" s="77">
        <f>10^((1.11364+0.00165*'解析結果'!$K$22-BI48)/(0.09722-0.00021*'解析結果'!$K$22))</f>
        <v>1918337826.6251516</v>
      </c>
      <c r="BJ127" s="77">
        <f>10^((1.11364+0.00165*'解析結果'!$K$22-BJ48)/(0.09722-0.00021*'解析結果'!$K$22))</f>
        <v>1907910187.8066916</v>
      </c>
      <c r="BK127" s="77">
        <f>10^((1.11364+0.00165*'解析結果'!$K$22-BK48)/(0.09722-0.00021*'解析結果'!$K$22))</f>
        <v>1888298815.1503813</v>
      </c>
      <c r="BL127" s="77">
        <f>10^((1.11364+0.00165*'解析結果'!$K$22-BL48)/(0.09722-0.00021*'解析結果'!$K$22))</f>
        <v>1870183630.8894124</v>
      </c>
    </row>
    <row r="128" spans="12:64" ht="13.5" customHeight="1">
      <c r="L128" s="67">
        <v>9</v>
      </c>
      <c r="M128" s="77">
        <f>10^((1.11364+0.00165*'解析結果'!$K$22-M49)/(0.09722-0.00021*'解析結果'!$K$22))</f>
        <v>2171983280.0198708</v>
      </c>
      <c r="N128" s="77">
        <f>10^((1.11364+0.00165*'解析結果'!$K$22-N49)/(0.09722-0.00021*'解析結果'!$K$22))</f>
        <v>977786701.0869924</v>
      </c>
      <c r="O128" s="77">
        <f>10^((1.11364+0.00165*'解析結果'!$K$22-O49)/(0.09722-0.00021*'解析結果'!$K$22))</f>
        <v>457590169.4710306</v>
      </c>
      <c r="P128" s="77">
        <f>10^((1.11364+0.00165*'解析結果'!$K$22-P49)/(0.09722-0.00021*'解析結果'!$K$22))</f>
        <v>221790939.28076342</v>
      </c>
      <c r="Q128" s="77">
        <f>10^((1.11364+0.00165*'解析結果'!$K$22-Q49)/(0.09722-0.00021*'解析結果'!$K$22))</f>
        <v>110992575.19193426</v>
      </c>
      <c r="R128" s="77">
        <f>10^((1.11364+0.00165*'解析結果'!$K$22-R49)/(0.09722-0.00021*'解析結果'!$K$22))</f>
        <v>57197761.871463016</v>
      </c>
      <c r="S128" s="77">
        <f>10^((1.11364+0.00165*'解析結果'!$K$22-S49)/(0.09722-0.00021*'解析結果'!$K$22))</f>
        <v>30284026.77634819</v>
      </c>
      <c r="T128" s="77">
        <f>10^((1.11364+0.00165*'解析結果'!$K$22-T49)/(0.09722-0.00021*'解析結果'!$K$22))</f>
        <v>16441588.98892886</v>
      </c>
      <c r="U128" s="77">
        <f>10^((1.11364+0.00165*'解析結果'!$K$22-U49)/(0.09722-0.00021*'解析結果'!$K$22))</f>
        <v>9137418.178417148</v>
      </c>
      <c r="V128" s="77">
        <f>10^((1.11364+0.00165*'解析結果'!$K$22-V49)/(0.09722-0.00021*'解析結果'!$K$22))</f>
        <v>5190343.64559389</v>
      </c>
      <c r="W128" s="77">
        <f>10^((1.11364+0.00165*'解析結果'!$K$22-W49)/(0.09722-0.00021*'解析結果'!$K$22))</f>
        <v>3009398.9745010133</v>
      </c>
      <c r="X128" s="77">
        <f>10^((1.11364+0.00165*'解析結果'!$K$22-X49)/(0.09722-0.00021*'解析結果'!$K$22))</f>
        <v>1070925.172840668</v>
      </c>
      <c r="Y128" s="77">
        <f>10^((1.11364+0.00165*'解析結果'!$K$22-Y49)/(0.09722-0.00021*'解析結果'!$K$22))</f>
        <v>408424.89668256434</v>
      </c>
      <c r="Z128" s="77">
        <f>10^((1.11364+0.00165*'解析結果'!$K$22-Z49)/(0.09722-0.00021*'解析結果'!$K$22))</f>
        <v>4257735027.0648746</v>
      </c>
      <c r="AA128" s="77">
        <f>10^((1.11364+0.00165*'解析結果'!$K$22-AA49)/(0.09722-0.00021*'解析結果'!$K$22))</f>
        <v>3629578218.69176</v>
      </c>
      <c r="AB128" s="77">
        <f>10^((1.11364+0.00165*'解析結果'!$K$22-AB49)/(0.09722-0.00021*'解析結果'!$K$22))</f>
        <v>3118190700.4024158</v>
      </c>
      <c r="AC128" s="77">
        <f>10^((1.11364+0.00165*'解析結果'!$K$22-AC49)/(0.09722-0.00021*'解析結果'!$K$22))</f>
        <v>2697715174.6245737</v>
      </c>
      <c r="AD128" s="77">
        <f>10^((1.11364+0.00165*'解析結果'!$K$22-AD49)/(0.09722-0.00021*'解析結果'!$K$22))</f>
        <v>2348908612.9781256</v>
      </c>
      <c r="AE128" s="77">
        <f>10^((1.11364+0.00165*'解析結果'!$K$22-AE49)/(0.09722-0.00021*'解析結果'!$K$22))</f>
        <v>2057231387.9048512</v>
      </c>
      <c r="AF128" s="77">
        <f>10^((1.11364+0.00165*'解析結果'!$K$22-AF49)/(0.09722-0.00021*'解析結果'!$K$22))</f>
        <v>1811548889.4543388</v>
      </c>
      <c r="AG128" s="77">
        <f>10^((1.11364+0.00165*'解析結果'!$K$22-AG49)/(0.09722-0.00021*'解析結果'!$K$22))</f>
        <v>1603230965.043375</v>
      </c>
      <c r="AH128" s="77">
        <f>10^((1.11364+0.00165*'解析結果'!$K$22-AH49)/(0.09722-0.00021*'解析結果'!$K$22))</f>
        <v>1425515799.2290843</v>
      </c>
      <c r="AI128" s="77">
        <f>10^((1.11364+0.00165*'解析結果'!$K$22-AI49)/(0.09722-0.00021*'解析結果'!$K$22))</f>
        <v>1273053213.1672308</v>
      </c>
      <c r="AJ128" s="77">
        <f>10^((1.11364+0.00165*'解析結果'!$K$22-AJ49)/(0.09722-0.00021*'解析結果'!$K$22))</f>
        <v>1141571948.7472584</v>
      </c>
      <c r="AK128" s="77">
        <f>10^((1.11364+0.00165*'解析結果'!$K$22-AK49)/(0.09722-0.00021*'解析結果'!$K$22))</f>
        <v>928451367.5174953</v>
      </c>
      <c r="AL128" s="77">
        <f>10^((1.11364+0.00165*'解析結果'!$K$22-AL49)/(0.09722-0.00021*'解析結果'!$K$22))</f>
        <v>765649100.056914</v>
      </c>
      <c r="AM128" s="77">
        <f>10^((1.11364+0.00165*'解析結果'!$K$22-AM49)/(0.09722-0.00021*'解析結果'!$K$22))</f>
        <v>4631470470.880472</v>
      </c>
      <c r="AN128" s="77">
        <f>10^((1.11364+0.00165*'解析結果'!$K$22-AN49)/(0.09722-0.00021*'解析結果'!$K$22))</f>
        <v>4276196604.0055857</v>
      </c>
      <c r="AO128" s="77">
        <f>10^((1.11364+0.00165*'解析結果'!$K$22-AO49)/(0.09722-0.00021*'解析結果'!$K$22))</f>
        <v>3963518779.4251857</v>
      </c>
      <c r="AP128" s="77">
        <f>10^((1.11364+0.00165*'解析結果'!$K$22-AP49)/(0.09722-0.00021*'解析結果'!$K$22))</f>
        <v>3686613691.743016</v>
      </c>
      <c r="AQ128" s="77">
        <f>10^((1.11364+0.00165*'解析結果'!$K$22-AQ49)/(0.09722-0.00021*'解析結果'!$K$22))</f>
        <v>3440033282.771964</v>
      </c>
      <c r="AR128" s="77">
        <f>10^((1.11364+0.00165*'解析結果'!$K$22-AR49)/(0.09722-0.00021*'解析結果'!$K$22))</f>
        <v>3219371945.728419</v>
      </c>
      <c r="AS128" s="77">
        <f>10^((1.11364+0.00165*'解析結果'!$K$22-AS49)/(0.09722-0.00021*'解析結果'!$K$22))</f>
        <v>3021027049.27503</v>
      </c>
      <c r="AT128" s="77">
        <f>10^((1.11364+0.00165*'解析結果'!$K$22-AT49)/(0.09722-0.00021*'解析結果'!$K$22))</f>
        <v>2842023275.7208676</v>
      </c>
      <c r="AU128" s="77">
        <f>10^((1.11364+0.00165*'解析結果'!$K$22-AU49)/(0.09722-0.00021*'解析結果'!$K$22))</f>
        <v>2679881568.6042614</v>
      </c>
      <c r="AV128" s="77">
        <f>10^((1.11364+0.00165*'解析結果'!$K$22-AV49)/(0.09722-0.00021*'解析結果'!$K$22))</f>
        <v>2532519878.5111666</v>
      </c>
      <c r="AW128" s="77">
        <f>10^((1.11364+0.00165*'解析結果'!$K$22-AW49)/(0.09722-0.00021*'解析結果'!$K$22))</f>
        <v>2398176972.513135</v>
      </c>
      <c r="AX128" s="77">
        <f>10^((1.11364+0.00165*'解析結果'!$K$22-AX49)/(0.09722-0.00021*'解析結果'!$K$22))</f>
        <v>2162764161.372055</v>
      </c>
      <c r="AY128" s="77">
        <f>10^((1.11364+0.00165*'解析結果'!$K$22-AY49)/(0.09722-0.00021*'解析結果'!$K$22))</f>
        <v>1964013517.150612</v>
      </c>
      <c r="AZ128" s="77">
        <f>10^((1.11364+0.00165*'解析結果'!$K$22-AZ49)/(0.09722-0.00021*'解析結果'!$K$22))</f>
        <v>4995801126.709101</v>
      </c>
      <c r="BA128" s="77">
        <f>10^((1.11364+0.00165*'解析結果'!$K$22-BA49)/(0.09722-0.00021*'解析結果'!$K$22))</f>
        <v>4956088102.911997</v>
      </c>
      <c r="BB128" s="77">
        <f>10^((1.11364+0.00165*'解析結果'!$K$22-BB49)/(0.09722-0.00021*'解析結果'!$K$22))</f>
        <v>4918598168.026304</v>
      </c>
      <c r="BC128" s="77">
        <f>10^((1.11364+0.00165*'解析結果'!$K$22-BC49)/(0.09722-0.00021*'解析結果'!$K$22))</f>
        <v>4883104459.668525</v>
      </c>
      <c r="BD128" s="77">
        <f>10^((1.11364+0.00165*'解析結果'!$K$22-BD49)/(0.09722-0.00021*'解析結果'!$K$22))</f>
        <v>4849416838.454767</v>
      </c>
      <c r="BE128" s="77">
        <f>10^((1.11364+0.00165*'解析結果'!$K$22-BE49)/(0.09722-0.00021*'解析結果'!$K$22))</f>
        <v>4817374031.371843</v>
      </c>
      <c r="BF128" s="77">
        <f>10^((1.11364+0.00165*'解析結果'!$K$22-BF49)/(0.09722-0.00021*'解析結果'!$K$22))</f>
        <v>4786837813.303585</v>
      </c>
      <c r="BG128" s="77">
        <f>10^((1.11364+0.00165*'解析結果'!$K$22-BG49)/(0.09722-0.00021*'解析結果'!$K$22))</f>
        <v>4757688616.428404</v>
      </c>
      <c r="BH128" s="77">
        <f>10^((1.11364+0.00165*'解析結果'!$K$22-BH49)/(0.09722-0.00021*'解析結果'!$K$22))</f>
        <v>4729822161.675554</v>
      </c>
      <c r="BI128" s="77">
        <f>10^((1.11364+0.00165*'解析結果'!$K$22-BI49)/(0.09722-0.00021*'解析結果'!$K$22))</f>
        <v>4703146835.850908</v>
      </c>
      <c r="BJ128" s="77">
        <f>10^((1.11364+0.00165*'解析結果'!$K$22-BJ49)/(0.09722-0.00021*'解析結果'!$K$22))</f>
        <v>4677581622.136312</v>
      </c>
      <c r="BK128" s="77">
        <f>10^((1.11364+0.00165*'解析結果'!$K$22-BK49)/(0.09722-0.00021*'解析結果'!$K$22))</f>
        <v>4629500849.305254</v>
      </c>
      <c r="BL128" s="77">
        <f>10^((1.11364+0.00165*'解析結果'!$K$22-BL49)/(0.09722-0.00021*'解析結果'!$K$22))</f>
        <v>4585088248.794869</v>
      </c>
    </row>
    <row r="129" spans="12:64" ht="13.5" customHeight="1">
      <c r="L129" s="67">
        <v>7</v>
      </c>
      <c r="M129" s="77">
        <f>10^((1.11364+0.00165*'解析結果'!$K$22-M50)/(0.09722-0.00021*'解析結果'!$K$22))</f>
        <v>5325003838.82729</v>
      </c>
      <c r="N129" s="77">
        <f>10^((1.11364+0.00165*'解析結果'!$K$22-N50)/(0.09722-0.00021*'解析結果'!$K$22))</f>
        <v>2397218240.4621873</v>
      </c>
      <c r="O129" s="77">
        <f>10^((1.11364+0.00165*'解析結果'!$K$22-O50)/(0.09722-0.00021*'解析結果'!$K$22))</f>
        <v>1121863796.7694557</v>
      </c>
      <c r="P129" s="77">
        <f>10^((1.11364+0.00165*'解析結果'!$K$22-P50)/(0.09722-0.00021*'解析結果'!$K$22))</f>
        <v>543759988.3717202</v>
      </c>
      <c r="Q129" s="77">
        <f>10^((1.11364+0.00165*'解析結果'!$K$22-Q50)/(0.09722-0.00021*'解析結果'!$K$22))</f>
        <v>272118065.7398842</v>
      </c>
      <c r="R129" s="77">
        <f>10^((1.11364+0.00165*'解析結果'!$K$22-R50)/(0.09722-0.00021*'解析結果'!$K$22))</f>
        <v>140230500.08703816</v>
      </c>
      <c r="S129" s="77">
        <f>10^((1.11364+0.00165*'解析結果'!$K$22-S50)/(0.09722-0.00021*'解析結果'!$K$22))</f>
        <v>74246685.19443105</v>
      </c>
      <c r="T129" s="77">
        <f>10^((1.11364+0.00165*'解析結果'!$K$22-T50)/(0.09722-0.00021*'解析結果'!$K$22))</f>
        <v>40309483.63546582</v>
      </c>
      <c r="U129" s="77">
        <f>10^((1.11364+0.00165*'解析結果'!$K$22-U50)/(0.09722-0.00021*'解析結果'!$K$22))</f>
        <v>22402008.02862378</v>
      </c>
      <c r="V129" s="77">
        <f>10^((1.11364+0.00165*'解析結果'!$K$22-V50)/(0.09722-0.00021*'解析結果'!$K$22))</f>
        <v>12725051.841728514</v>
      </c>
      <c r="W129" s="77">
        <f>10^((1.11364+0.00165*'解析結果'!$K$22-W50)/(0.09722-0.00021*'解析結果'!$K$22))</f>
        <v>7378077.556671732</v>
      </c>
      <c r="X129" s="77">
        <f>10^((1.11364+0.00165*'解析結果'!$K$22-X50)/(0.09722-0.00021*'解析結果'!$K$22))</f>
        <v>2625563.7918267786</v>
      </c>
      <c r="Y129" s="77">
        <f>10^((1.11364+0.00165*'解析結果'!$K$22-Y50)/(0.09722-0.00021*'解析結果'!$K$22))</f>
        <v>1001326.3742469497</v>
      </c>
      <c r="Z129" s="77">
        <f>10^((1.11364+0.00165*'解析結果'!$K$22-Z50)/(0.09722-0.00021*'解析結果'!$K$22))</f>
        <v>10438595716.824547</v>
      </c>
      <c r="AA129" s="77">
        <f>10^((1.11364+0.00165*'解析結果'!$K$22-AA50)/(0.09722-0.00021*'解析結果'!$K$22))</f>
        <v>8898557427.053854</v>
      </c>
      <c r="AB129" s="77">
        <f>10^((1.11364+0.00165*'解析結果'!$K$22-AB50)/(0.09722-0.00021*'解析結果'!$K$22))</f>
        <v>7644799848.406987</v>
      </c>
      <c r="AC129" s="77">
        <f>10^((1.11364+0.00165*'解析結果'!$K$22-AC50)/(0.09722-0.00021*'解析結果'!$K$22))</f>
        <v>6613929210.72906</v>
      </c>
      <c r="AD129" s="77">
        <f>10^((1.11364+0.00165*'解析結果'!$K$22-AD50)/(0.09722-0.00021*'解析結果'!$K$22))</f>
        <v>5758767802.783738</v>
      </c>
      <c r="AE129" s="77">
        <f>10^((1.11364+0.00165*'解析結果'!$K$22-AE50)/(0.09722-0.00021*'解析結果'!$K$22))</f>
        <v>5043669138.120209</v>
      </c>
      <c r="AF129" s="77">
        <f>10^((1.11364+0.00165*'解析結果'!$K$22-AF50)/(0.09722-0.00021*'解析結果'!$K$22))</f>
        <v>4441334737.383161</v>
      </c>
      <c r="AG129" s="77">
        <f>10^((1.11364+0.00165*'解析結果'!$K$22-AG50)/(0.09722-0.00021*'解析結果'!$K$22))</f>
        <v>3930606244.494041</v>
      </c>
      <c r="AH129" s="77">
        <f>10^((1.11364+0.00165*'解析結果'!$K$22-AH50)/(0.09722-0.00021*'解析結果'!$K$22))</f>
        <v>3494905864.6226807</v>
      </c>
      <c r="AI129" s="77">
        <f>10^((1.11364+0.00165*'解析結果'!$K$22-AI50)/(0.09722-0.00021*'解析結果'!$K$22))</f>
        <v>3121116681.471381</v>
      </c>
      <c r="AJ129" s="77">
        <f>10^((1.11364+0.00165*'解析結果'!$K$22-AJ50)/(0.09722-0.00021*'解析結果'!$K$22))</f>
        <v>2798766945.0757055</v>
      </c>
      <c r="AK129" s="77">
        <f>10^((1.11364+0.00165*'解析結果'!$K$22-AK50)/(0.09722-0.00021*'解析結果'!$K$22))</f>
        <v>2276263883.6473436</v>
      </c>
      <c r="AL129" s="77">
        <f>10^((1.11364+0.00165*'解析結果'!$K$22-AL50)/(0.09722-0.00021*'解析結果'!$K$22))</f>
        <v>1877125130.0610504</v>
      </c>
      <c r="AM129" s="77">
        <f>10^((1.11364+0.00165*'解析結果'!$K$22-AM50)/(0.09722-0.00021*'解析結果'!$K$22))</f>
        <v>11354874719.214325</v>
      </c>
      <c r="AN129" s="77">
        <f>10^((1.11364+0.00165*'解析結果'!$K$22-AN50)/(0.09722-0.00021*'解析結果'!$K$22))</f>
        <v>10483857560.681425</v>
      </c>
      <c r="AO129" s="77">
        <f>10^((1.11364+0.00165*'解析結果'!$K$22-AO50)/(0.09722-0.00021*'解析結果'!$K$22))</f>
        <v>9717272186.142315</v>
      </c>
      <c r="AP129" s="77">
        <f>10^((1.11364+0.00165*'解析結果'!$K$22-AP50)/(0.09722-0.00021*'解析結果'!$K$22))</f>
        <v>9038390047.194658</v>
      </c>
      <c r="AQ129" s="77">
        <f>10^((1.11364+0.00165*'解析結果'!$K$22-AQ50)/(0.09722-0.00021*'解析結果'!$K$22))</f>
        <v>8433854258.89962</v>
      </c>
      <c r="AR129" s="77">
        <f>10^((1.11364+0.00165*'解析結果'!$K$22-AR50)/(0.09722-0.00021*'解析結果'!$K$22))</f>
        <v>7892863691.593398</v>
      </c>
      <c r="AS129" s="77">
        <f>10^((1.11364+0.00165*'解析結果'!$K$22-AS50)/(0.09722-0.00021*'解析結果'!$K$22))</f>
        <v>7406585852.927697</v>
      </c>
      <c r="AT129" s="77">
        <f>10^((1.11364+0.00165*'解析結果'!$K$22-AT50)/(0.09722-0.00021*'解析結果'!$K$22))</f>
        <v>6967726221.682368</v>
      </c>
      <c r="AU129" s="77">
        <f>10^((1.11364+0.00165*'解析結果'!$K$22-AU50)/(0.09722-0.00021*'解析結果'!$K$22))</f>
        <v>6570206949.424438</v>
      </c>
      <c r="AV129" s="77">
        <f>10^((1.11364+0.00165*'解析結果'!$K$22-AV50)/(0.09722-0.00021*'解析結果'!$K$22))</f>
        <v>6208923521.20455</v>
      </c>
      <c r="AW129" s="77">
        <f>10^((1.11364+0.00165*'解析結果'!$K$22-AW50)/(0.09722-0.00021*'解析結果'!$K$22))</f>
        <v>5879557960.825033</v>
      </c>
      <c r="AX129" s="77">
        <f>10^((1.11364+0.00165*'解析結果'!$K$22-AX50)/(0.09722-0.00021*'解析結果'!$K$22))</f>
        <v>5302401527.54719</v>
      </c>
      <c r="AY129" s="77">
        <f>10^((1.11364+0.00165*'解析結果'!$K$22-AY50)/(0.09722-0.00021*'解析結果'!$K$22))</f>
        <v>4815128925.964852</v>
      </c>
      <c r="AZ129" s="77">
        <f>10^((1.11364+0.00165*'解析結果'!$K$22-AZ50)/(0.09722-0.00021*'解析結果'!$K$22))</f>
        <v>12248096208.871544</v>
      </c>
      <c r="BA129" s="77">
        <f>10^((1.11364+0.00165*'解析結果'!$K$22-BA50)/(0.09722-0.00021*'解析結果'!$K$22))</f>
        <v>12150732658.186535</v>
      </c>
      <c r="BB129" s="77">
        <f>10^((1.11364+0.00165*'解析結果'!$K$22-BB50)/(0.09722-0.00021*'解析結果'!$K$22))</f>
        <v>12058819405.897696</v>
      </c>
      <c r="BC129" s="77">
        <f>10^((1.11364+0.00165*'解析結果'!$K$22-BC50)/(0.09722-0.00021*'解析結果'!$K$22))</f>
        <v>11971800258.46781</v>
      </c>
      <c r="BD129" s="77">
        <f>10^((1.11364+0.00165*'解析結果'!$K$22-BD50)/(0.09722-0.00021*'解析結果'!$K$22))</f>
        <v>11889209055.333603</v>
      </c>
      <c r="BE129" s="77">
        <f>10^((1.11364+0.00165*'解析結果'!$K$22-BE50)/(0.09722-0.00021*'解析結果'!$K$22))</f>
        <v>11810650406.980743</v>
      </c>
      <c r="BF129" s="77">
        <f>10^((1.11364+0.00165*'解析結果'!$K$22-BF50)/(0.09722-0.00021*'解析結果'!$K$22))</f>
        <v>11735785429.919115</v>
      </c>
      <c r="BG129" s="77">
        <f>10^((1.11364+0.00165*'解析結果'!$K$22-BG50)/(0.09722-0.00021*'解析結果'!$K$22))</f>
        <v>11664320982.33945</v>
      </c>
      <c r="BH129" s="77">
        <f>10^((1.11364+0.00165*'解析結果'!$K$22-BH50)/(0.09722-0.00021*'解析結果'!$K$22))</f>
        <v>11596001405.52753</v>
      </c>
      <c r="BI129" s="77">
        <f>10^((1.11364+0.00165*'解析結果'!$K$22-BI50)/(0.09722-0.00021*'解析結果'!$K$22))</f>
        <v>11530602093.421911</v>
      </c>
      <c r="BJ129" s="77">
        <f>10^((1.11364+0.00165*'解析結果'!$K$22-BJ50)/(0.09722-0.00021*'解析結果'!$K$22))</f>
        <v>11467924418.863874</v>
      </c>
      <c r="BK129" s="77">
        <f>10^((1.11364+0.00165*'解析結果'!$K$22-BK50)/(0.09722-0.00021*'解析結果'!$K$22))</f>
        <v>11350045841.13518</v>
      </c>
      <c r="BL129" s="77">
        <f>10^((1.11364+0.00165*'解析結果'!$K$22-BL50)/(0.09722-0.00021*'解析結果'!$K$22))</f>
        <v>11241160441.14819</v>
      </c>
    </row>
    <row r="130" spans="12:64" ht="13.5" customHeight="1">
      <c r="L130" s="67">
        <v>5</v>
      </c>
      <c r="M130" s="77">
        <f>10^((1.11364+0.00165*'解析結果'!$K$22-M51)/(0.09722-0.00021*'解析結果'!$K$22))</f>
        <v>13055195288.27407</v>
      </c>
      <c r="N130" s="77">
        <f>10^((1.11364+0.00165*'解析結果'!$K$22-N51)/(0.09722-0.00021*'解析結果'!$K$22))</f>
        <v>5877207458.452958</v>
      </c>
      <c r="O130" s="77">
        <f>10^((1.11364+0.00165*'解析結果'!$K$22-O51)/(0.09722-0.00021*'解析結果'!$K$22))</f>
        <v>2750448900.5016913</v>
      </c>
      <c r="P130" s="77">
        <f>10^((1.11364+0.00165*'解析結果'!$K$22-P51)/(0.09722-0.00021*'解析結果'!$K$22))</f>
        <v>1333124454.555471</v>
      </c>
      <c r="Q130" s="77">
        <f>10^((1.11364+0.00165*'解析結果'!$K$22-Q51)/(0.09722-0.00021*'解析結果'!$K$22))</f>
        <v>667145902.0927103</v>
      </c>
      <c r="R130" s="77">
        <f>10^((1.11364+0.00165*'解析結果'!$K$22-R51)/(0.09722-0.00021*'解析結果'!$K$22))</f>
        <v>343800045.8628368</v>
      </c>
      <c r="S130" s="77">
        <f>10^((1.11364+0.00165*'解析結果'!$K$22-S51)/(0.09722-0.00021*'解析結果'!$K$22))</f>
        <v>182028972.00798416</v>
      </c>
      <c r="T130" s="77">
        <f>10^((1.11364+0.00165*'解析結果'!$K$22-T51)/(0.09722-0.00021*'解析結果'!$K$22))</f>
        <v>98825878.20751473</v>
      </c>
      <c r="U130" s="77">
        <f>10^((1.11364+0.00165*'解析結果'!$K$22-U51)/(0.09722-0.00021*'解析結果'!$K$22))</f>
        <v>54922512.455422595</v>
      </c>
      <c r="V130" s="77">
        <f>10^((1.11364+0.00165*'解析結果'!$K$22-V51)/(0.09722-0.00021*'解析結果'!$K$22))</f>
        <v>31197730.907882813</v>
      </c>
      <c r="W130" s="77">
        <f>10^((1.11364+0.00165*'解析結果'!$K$22-W51)/(0.09722-0.00021*'解析結果'!$K$22))</f>
        <v>18088671.15776463</v>
      </c>
      <c r="X130" s="77">
        <f>10^((1.11364+0.00165*'解析結果'!$K$22-X51)/(0.09722-0.00021*'解析結果'!$K$22))</f>
        <v>6437037.2457174705</v>
      </c>
      <c r="Y130" s="77">
        <f>10^((1.11364+0.00165*'解析結果'!$K$22-Y51)/(0.09722-0.00021*'解析結果'!$K$22))</f>
        <v>2454929.9416039833</v>
      </c>
      <c r="Z130" s="77">
        <f>10^((1.11364+0.00165*'解析結果'!$K$22-Z51)/(0.09722-0.00021*'解析結果'!$K$22))</f>
        <v>25592076502.333153</v>
      </c>
      <c r="AA130" s="77">
        <f>10^((1.11364+0.00165*'解析結果'!$K$22-AA51)/(0.09722-0.00021*'解析結果'!$K$22))</f>
        <v>21816398355.816696</v>
      </c>
      <c r="AB130" s="77">
        <f>10^((1.11364+0.00165*'解析結果'!$K$22-AB51)/(0.09722-0.00021*'解析結果'!$K$22))</f>
        <v>18742588358.90351</v>
      </c>
      <c r="AC130" s="77">
        <f>10^((1.11364+0.00165*'解析結果'!$K$22-AC51)/(0.09722-0.00021*'解析結果'!$K$22))</f>
        <v>16215225393.697315</v>
      </c>
      <c r="AD130" s="77">
        <f>10^((1.11364+0.00165*'解析結果'!$K$22-AD51)/(0.09722-0.00021*'解析結果'!$K$22))</f>
        <v>14118644898.803205</v>
      </c>
      <c r="AE130" s="77">
        <f>10^((1.11364+0.00165*'解析結果'!$K$22-AE51)/(0.09722-0.00021*'解析結果'!$K$22))</f>
        <v>12365453164.086617</v>
      </c>
      <c r="AF130" s="77">
        <f>10^((1.11364+0.00165*'解析結果'!$K$22-AF51)/(0.09722-0.00021*'解析結果'!$K$22))</f>
        <v>10888723105.5784</v>
      </c>
      <c r="AG130" s="77">
        <f>10^((1.11364+0.00165*'解析結果'!$K$22-AG51)/(0.09722-0.00021*'解析結果'!$K$22))</f>
        <v>9636581245.071959</v>
      </c>
      <c r="AH130" s="77">
        <f>10^((1.11364+0.00165*'解析結果'!$K$22-AH51)/(0.09722-0.00021*'解析結果'!$K$22))</f>
        <v>8568384166.053767</v>
      </c>
      <c r="AI130" s="77">
        <f>10^((1.11364+0.00165*'解析結果'!$K$22-AI51)/(0.09722-0.00021*'解析結果'!$K$22))</f>
        <v>7651973412.111601</v>
      </c>
      <c r="AJ130" s="77">
        <f>10^((1.11364+0.00165*'解析結果'!$K$22-AJ51)/(0.09722-0.00021*'解析結果'!$K$22))</f>
        <v>6861675623.200313</v>
      </c>
      <c r="AK130" s="77">
        <f>10^((1.11364+0.00165*'解析結果'!$K$22-AK51)/(0.09722-0.00021*'解析結果'!$K$22))</f>
        <v>5580666310.882086</v>
      </c>
      <c r="AL130" s="77">
        <f>10^((1.11364+0.00165*'解析結果'!$K$22-AL51)/(0.09722-0.00021*'解析結果'!$K$22))</f>
        <v>4602106570.287605</v>
      </c>
      <c r="AM130" s="77">
        <f>10^((1.11364+0.00165*'解析結果'!$K$22-AM51)/(0.09722-0.00021*'解析結果'!$K$22))</f>
        <v>27838497664.984715</v>
      </c>
      <c r="AN130" s="77">
        <f>10^((1.11364+0.00165*'解析結果'!$K$22-AN51)/(0.09722-0.00021*'解析結果'!$K$22))</f>
        <v>25703043973.633335</v>
      </c>
      <c r="AO130" s="77">
        <f>10^((1.11364+0.00165*'解析結果'!$K$22-AO51)/(0.09722-0.00021*'解析結果'!$K$22))</f>
        <v>23823623399.929543</v>
      </c>
      <c r="AP130" s="77">
        <f>10^((1.11364+0.00165*'解析結果'!$K$22-AP51)/(0.09722-0.00021*'解析結果'!$K$22))</f>
        <v>22159222928.129436</v>
      </c>
      <c r="AQ130" s="77">
        <f>10^((1.11364+0.00165*'解析結果'!$K$22-AQ51)/(0.09722-0.00021*'解析結果'!$K$22))</f>
        <v>20677095775.95812</v>
      </c>
      <c r="AR130" s="77">
        <f>10^((1.11364+0.00165*'解析結果'!$K$22-AR51)/(0.09722-0.00021*'解析結果'!$K$22))</f>
        <v>19350761050.37552</v>
      </c>
      <c r="AS130" s="77">
        <f>10^((1.11364+0.00165*'解析結果'!$K$22-AS51)/(0.09722-0.00021*'解析結果'!$K$22))</f>
        <v>18158564323.332664</v>
      </c>
      <c r="AT130" s="77">
        <f>10^((1.11364+0.00165*'解析結果'!$K$22-AT51)/(0.09722-0.00021*'解析結果'!$K$22))</f>
        <v>17082621776.911991</v>
      </c>
      <c r="AU130" s="77">
        <f>10^((1.11364+0.00165*'解析結果'!$K$22-AU51)/(0.09722-0.00021*'解析結果'!$K$22))</f>
        <v>16108032483.221878</v>
      </c>
      <c r="AV130" s="77">
        <f>10^((1.11364+0.00165*'解析結果'!$K$22-AV51)/(0.09722-0.00021*'解析結果'!$K$22))</f>
        <v>15222281814.755465</v>
      </c>
      <c r="AW130" s="77">
        <f>10^((1.11364+0.00165*'解析結果'!$K$22-AW51)/(0.09722-0.00021*'解析結果'!$K$22))</f>
        <v>14414783483.83709</v>
      </c>
      <c r="AX130" s="77">
        <f>10^((1.11364+0.00165*'解析結果'!$K$22-AX51)/(0.09722-0.00021*'解析結果'!$K$22))</f>
        <v>12999781696.723862</v>
      </c>
      <c r="AY130" s="77">
        <f>10^((1.11364+0.00165*'解析結果'!$K$22-AY51)/(0.09722-0.00021*'解析結果'!$K$22))</f>
        <v>11805146131.224632</v>
      </c>
      <c r="AZ130" s="77">
        <f>10^((1.11364+0.00165*'解析結果'!$K$22-AZ51)/(0.09722-0.00021*'解析結果'!$K$22))</f>
        <v>30028389228.65488</v>
      </c>
      <c r="BA130" s="77">
        <f>10^((1.11364+0.00165*'解析結果'!$K$22-BA51)/(0.09722-0.00021*'解析結果'!$K$22))</f>
        <v>29789685143.808155</v>
      </c>
      <c r="BB130" s="77">
        <f>10^((1.11364+0.00165*'解析結果'!$K$22-BB51)/(0.09722-0.00021*'解析結果'!$K$22))</f>
        <v>29564343436.171745</v>
      </c>
      <c r="BC130" s="77">
        <f>10^((1.11364+0.00165*'解析結果'!$K$22-BC51)/(0.09722-0.00021*'解析結果'!$K$22))</f>
        <v>29351000498.231815</v>
      </c>
      <c r="BD130" s="77">
        <f>10^((1.11364+0.00165*'解析結果'!$K$22-BD51)/(0.09722-0.00021*'解析結果'!$K$22))</f>
        <v>29148513454.345013</v>
      </c>
      <c r="BE130" s="77">
        <f>10^((1.11364+0.00165*'解析結果'!$K$22-BE51)/(0.09722-0.00021*'解析結果'!$K$22))</f>
        <v>28955912936.69799</v>
      </c>
      <c r="BF130" s="77">
        <f>10^((1.11364+0.00165*'解析結果'!$K$22-BF51)/(0.09722-0.00021*'解析結果'!$K$22))</f>
        <v>28772368112.060772</v>
      </c>
      <c r="BG130" s="77">
        <f>10^((1.11364+0.00165*'解析結果'!$K$22-BG51)/(0.09722-0.00021*'解析結果'!$K$22))</f>
        <v>28597160291.078777</v>
      </c>
      <c r="BH130" s="77">
        <f>10^((1.11364+0.00165*'解析結果'!$K$22-BH51)/(0.09722-0.00021*'解析結果'!$K$22))</f>
        <v>28429662680.882175</v>
      </c>
      <c r="BI130" s="77">
        <f>10^((1.11364+0.00165*'解析結果'!$K$22-BI51)/(0.09722-0.00021*'解析結果'!$K$22))</f>
        <v>28269324619.708828</v>
      </c>
      <c r="BJ130" s="77">
        <f>10^((1.11364+0.00165*'解析結果'!$K$22-BJ51)/(0.09722-0.00021*'解析結果'!$K$22))</f>
        <v>28115659137.70427</v>
      </c>
      <c r="BK130" s="77">
        <f>10^((1.11364+0.00165*'解析結果'!$K$22-BK51)/(0.09722-0.00021*'解析結果'!$K$22))</f>
        <v>27826658810.355957</v>
      </c>
      <c r="BL130" s="77">
        <f>10^((1.11364+0.00165*'解析結果'!$K$22-BL51)/(0.09722-0.00021*'解析結果'!$K$22))</f>
        <v>27559706859.916603</v>
      </c>
    </row>
    <row r="131" spans="12:64" ht="13.5" customHeight="1">
      <c r="L131" s="67">
        <v>3</v>
      </c>
      <c r="M131" s="77">
        <f>10^((1.11364+0.00165*'解析結果'!$K$22-M52)/(0.09722-0.00021*'解析結果'!$K$22))</f>
        <v>32007136365.277805</v>
      </c>
      <c r="N131" s="77">
        <f>10^((1.11364+0.00165*'解析結果'!$K$22-N52)/(0.09722-0.00021*'解析結果'!$K$22))</f>
        <v>14409020808.650137</v>
      </c>
      <c r="O131" s="77">
        <f>10^((1.11364+0.00165*'解析結果'!$K$22-O52)/(0.09722-0.00021*'解析結果'!$K$22))</f>
        <v>6743215331.536008</v>
      </c>
      <c r="P131" s="77">
        <f>10^((1.11364+0.00165*'解析結果'!$K$22-P52)/(0.09722-0.00021*'解析結果'!$K$22))</f>
        <v>3268392028.3573728</v>
      </c>
      <c r="Q131" s="77">
        <f>10^((1.11364+0.00165*'解析結果'!$K$22-Q52)/(0.09722-0.00021*'解析結果'!$K$22))</f>
        <v>1635626996.9394467</v>
      </c>
      <c r="R131" s="77">
        <f>10^((1.11364+0.00165*'解析結果'!$K$22-R52)/(0.09722-0.00021*'解析結果'!$K$22))</f>
        <v>842887042.8467827</v>
      </c>
      <c r="S131" s="77">
        <f>10^((1.11364+0.00165*'解析結果'!$K$22-S52)/(0.09722-0.00021*'解析結果'!$K$22))</f>
        <v>446276444.0394019</v>
      </c>
      <c r="T131" s="77">
        <f>10^((1.11364+0.00165*'解析結果'!$K$22-T52)/(0.09722-0.00021*'解析結果'!$K$22))</f>
        <v>242289241.20708776</v>
      </c>
      <c r="U131" s="77">
        <f>10^((1.11364+0.00165*'解析結果'!$K$22-U52)/(0.09722-0.00021*'解析結果'!$K$22))</f>
        <v>134652320.92416903</v>
      </c>
      <c r="V131" s="77">
        <f>10^((1.11364+0.00165*'解析結果'!$K$22-V52)/(0.09722-0.00021*'解析結果'!$K$22))</f>
        <v>76486793.60259971</v>
      </c>
      <c r="W131" s="77">
        <f>10^((1.11364+0.00165*'解析結果'!$K$22-W52)/(0.09722-0.00021*'解析結果'!$K$22))</f>
        <v>44347598.91590874</v>
      </c>
      <c r="X131" s="77">
        <f>10^((1.11364+0.00165*'解析結果'!$K$22-X52)/(0.09722-0.00021*'解析結果'!$K$22))</f>
        <v>15781543.23720496</v>
      </c>
      <c r="Y131" s="77">
        <f>10^((1.11364+0.00165*'解析結果'!$K$22-Y52)/(0.09722-0.00021*'解析結果'!$K$22))</f>
        <v>6018697.972193284</v>
      </c>
      <c r="Z131" s="77">
        <f>10^((1.11364+0.00165*'解析結果'!$K$22-Z52)/(0.09722-0.00021*'解析結果'!$K$22))</f>
        <v>62743533466.44455</v>
      </c>
      <c r="AA131" s="77">
        <f>10^((1.11364+0.00165*'解析結果'!$K$22-AA52)/(0.09722-0.00021*'解析結果'!$K$22))</f>
        <v>53486786046.09077</v>
      </c>
      <c r="AB131" s="77">
        <f>10^((1.11364+0.00165*'解析結果'!$K$22-AB52)/(0.09722-0.00021*'解析結果'!$K$22))</f>
        <v>45950793396.44263</v>
      </c>
      <c r="AC131" s="77">
        <f>10^((1.11364+0.00165*'解析結果'!$K$22-AC52)/(0.09722-0.00021*'解析結果'!$K$22))</f>
        <v>39754512966.646</v>
      </c>
      <c r="AD131" s="77">
        <f>10^((1.11364+0.00165*'解析結果'!$K$22-AD52)/(0.09722-0.00021*'解析結果'!$K$22))</f>
        <v>34614372484.70835</v>
      </c>
      <c r="AE131" s="77">
        <f>10^((1.11364+0.00165*'解析結果'!$K$22-AE52)/(0.09722-0.00021*'解析結果'!$K$22))</f>
        <v>30316110705.510647</v>
      </c>
      <c r="AF131" s="77">
        <f>10^((1.11364+0.00165*'解析結果'!$K$22-AF52)/(0.09722-0.00021*'解析結果'!$K$22))</f>
        <v>26695643963.061325</v>
      </c>
      <c r="AG131" s="77">
        <f>10^((1.11364+0.00165*'解析結果'!$K$22-AG52)/(0.09722-0.00021*'解析結果'!$K$22))</f>
        <v>23625795186.926937</v>
      </c>
      <c r="AH131" s="77">
        <f>10^((1.11364+0.00165*'解析結果'!$K$22-AH52)/(0.09722-0.00021*'解析結果'!$K$22))</f>
        <v>21006919802.9765</v>
      </c>
      <c r="AI131" s="77">
        <f>10^((1.11364+0.00165*'解析結果'!$K$22-AI52)/(0.09722-0.00021*'解析結果'!$K$22))</f>
        <v>18760175627.92926</v>
      </c>
      <c r="AJ131" s="77">
        <f>10^((1.11364+0.00165*'解析結果'!$K$22-AJ52)/(0.09722-0.00021*'解析結果'!$K$22))</f>
        <v>16822619847.23705</v>
      </c>
      <c r="AK131" s="77">
        <f>10^((1.11364+0.00165*'解析結果'!$K$22-AK52)/(0.09722-0.00021*'解析結果'!$K$22))</f>
        <v>13681997371.724411</v>
      </c>
      <c r="AL131" s="77">
        <f>10^((1.11364+0.00165*'解析結果'!$K$22-AL52)/(0.09722-0.00021*'解析結果'!$K$22))</f>
        <v>11282883887.23213</v>
      </c>
      <c r="AM131" s="77">
        <f>10^((1.11364+0.00165*'解析結果'!$K$22-AM52)/(0.09722-0.00021*'解析結果'!$K$22))</f>
        <v>68251035031.85001</v>
      </c>
      <c r="AN131" s="77">
        <f>10^((1.11364+0.00165*'解析結果'!$K$22-AN52)/(0.09722-0.00021*'解析結果'!$K$22))</f>
        <v>63015589985.52327</v>
      </c>
      <c r="AO131" s="77">
        <f>10^((1.11364+0.00165*'解析結果'!$K$22-AO52)/(0.09722-0.00021*'解析結果'!$K$22))</f>
        <v>58407855726.32967</v>
      </c>
      <c r="AP131" s="77">
        <f>10^((1.11364+0.00165*'解析結果'!$K$22-AP52)/(0.09722-0.00021*'解析結果'!$K$22))</f>
        <v>54327281541.79871</v>
      </c>
      <c r="AQ131" s="77">
        <f>10^((1.11364+0.00165*'解析結果'!$K$22-AQ52)/(0.09722-0.00021*'解析結果'!$K$22))</f>
        <v>50693582863.01781</v>
      </c>
      <c r="AR131" s="77">
        <f>10^((1.11364+0.00165*'解析結果'!$K$22-AR52)/(0.09722-0.00021*'解析結果'!$K$22))</f>
        <v>47441837064.48078</v>
      </c>
      <c r="AS131" s="77">
        <f>10^((1.11364+0.00165*'解析結果'!$K$22-AS52)/(0.09722-0.00021*'解析結果'!$K$22))</f>
        <v>44518954459.19551</v>
      </c>
      <c r="AT131" s="77">
        <f>10^((1.11364+0.00165*'解析結果'!$K$22-AT52)/(0.09722-0.00021*'解析結果'!$K$22))</f>
        <v>41881089682.44857</v>
      </c>
      <c r="AU131" s="77">
        <f>10^((1.11364+0.00165*'解析結果'!$K$22-AU52)/(0.09722-0.00021*'解析結果'!$K$22))</f>
        <v>39491710455.67462</v>
      </c>
      <c r="AV131" s="77">
        <f>10^((1.11364+0.00165*'解析結果'!$K$22-AV52)/(0.09722-0.00021*'解析結果'!$K$22))</f>
        <v>37320134940.69891</v>
      </c>
      <c r="AW131" s="77">
        <f>10^((1.11364+0.00165*'解析結果'!$K$22-AW52)/(0.09722-0.00021*'解析結果'!$K$22))</f>
        <v>35340408967.87865</v>
      </c>
      <c r="AX131" s="77">
        <f>10^((1.11364+0.00165*'解析結果'!$K$22-AX52)/(0.09722-0.00021*'解析結果'!$K$22))</f>
        <v>31871280076.49223</v>
      </c>
      <c r="AY131" s="77">
        <f>10^((1.11364+0.00165*'解析結果'!$K$22-AY52)/(0.09722-0.00021*'解析結果'!$K$22))</f>
        <v>28942418224.376568</v>
      </c>
      <c r="AZ131" s="77">
        <f>10^((1.11364+0.00165*'解析結果'!$K$22-AZ52)/(0.09722-0.00021*'解析結果'!$K$22))</f>
        <v>73619944217.49132</v>
      </c>
      <c r="BA131" s="77">
        <f>10^((1.11364+0.00165*'解析結果'!$K$22-BA52)/(0.09722-0.00021*'解析結果'!$K$22))</f>
        <v>73034718640.55235</v>
      </c>
      <c r="BB131" s="77">
        <f>10^((1.11364+0.00165*'解析結果'!$K$22-BB52)/(0.09722-0.00021*'解析結果'!$K$22))</f>
        <v>72482253311.16878</v>
      </c>
      <c r="BC131" s="77">
        <f>10^((1.11364+0.00165*'解析結果'!$K$22-BC52)/(0.09722-0.00021*'解析結果'!$K$22))</f>
        <v>71959205102.6637</v>
      </c>
      <c r="BD131" s="77">
        <f>10^((1.11364+0.00165*'解析結果'!$K$22-BD52)/(0.09722-0.00021*'解析結果'!$K$22))</f>
        <v>71462772051.85278</v>
      </c>
      <c r="BE131" s="77">
        <f>10^((1.11364+0.00165*'解析結果'!$K$22-BE52)/(0.09722-0.00021*'解析結果'!$K$22))</f>
        <v>70990577580.89902</v>
      </c>
      <c r="BF131" s="77">
        <f>10^((1.11364+0.00165*'解析結果'!$K$22-BF52)/(0.09722-0.00021*'解析結果'!$K$22))</f>
        <v>70540584754.16708</v>
      </c>
      <c r="BG131" s="77">
        <f>10^((1.11364+0.00165*'解析結果'!$K$22-BG52)/(0.09722-0.00021*'解析結果'!$K$22))</f>
        <v>70111031576.70747</v>
      </c>
      <c r="BH131" s="77">
        <f>10^((1.11364+0.00165*'解析結果'!$K$22-BH52)/(0.09722-0.00021*'解析結果'!$K$22))</f>
        <v>69700381354.16866</v>
      </c>
      <c r="BI131" s="77">
        <f>10^((1.11364+0.00165*'解析結果'!$K$22-BI52)/(0.09722-0.00021*'解析結果'!$K$22))</f>
        <v>69307284041.16798</v>
      </c>
      <c r="BJ131" s="77">
        <f>10^((1.11364+0.00165*'解析結果'!$K$22-BJ52)/(0.09722-0.00021*'解析結果'!$K$22))</f>
        <v>68930545744.37868</v>
      </c>
      <c r="BK131" s="77">
        <f>10^((1.11364+0.00165*'解析結果'!$K$22-BK52)/(0.09722-0.00021*'解析結果'!$K$22))</f>
        <v>68222009971.24024</v>
      </c>
      <c r="BL131" s="77">
        <f>10^((1.11364+0.00165*'解析結果'!$K$22-BL52)/(0.09722-0.00021*'解析結果'!$K$22))</f>
        <v>67567529720.8863</v>
      </c>
    </row>
    <row r="132" spans="12:64" ht="13.5" customHeight="1">
      <c r="L132" s="67">
        <v>1</v>
      </c>
      <c r="M132" s="77">
        <f>10^((1.11364+0.00165*'解析結果'!$K$22-M53)/(0.09722-0.00021*'解析結果'!$K$22))</f>
        <v>78471195235.63441</v>
      </c>
      <c r="N132" s="77">
        <f>10^((1.11364+0.00165*'解析結果'!$K$22-N53)/(0.09722-0.00021*'解析結果'!$K$22))</f>
        <v>35326280743.33166</v>
      </c>
      <c r="O132" s="77">
        <f>10^((1.11364+0.00165*'解析結果'!$K$22-O53)/(0.09722-0.00021*'解析結果'!$K$22))</f>
        <v>16532193344.57303</v>
      </c>
      <c r="P132" s="77">
        <f>10^((1.11364+0.00165*'解析結果'!$K$22-P53)/(0.09722-0.00021*'解析結果'!$K$22))</f>
        <v>8013045154.581622</v>
      </c>
      <c r="Q132" s="77">
        <f>10^((1.11364+0.00165*'解析結果'!$K$22-Q53)/(0.09722-0.00021*'解析結果'!$K$22))</f>
        <v>4010030886.3852873</v>
      </c>
      <c r="R132" s="77">
        <f>10^((1.11364+0.00165*'解析結果'!$K$22-R53)/(0.09722-0.00021*'解析結果'!$K$22))</f>
        <v>2066487702.8039799</v>
      </c>
      <c r="S132" s="77">
        <f>10^((1.11364+0.00165*'解析結果'!$K$22-S53)/(0.09722-0.00021*'解析結果'!$K$22))</f>
        <v>1094126183.9116304</v>
      </c>
      <c r="T132" s="77">
        <f>10^((1.11364+0.00165*'解析結果'!$K$22-T53)/(0.09722-0.00021*'解析結果'!$K$22))</f>
        <v>594015226.2693686</v>
      </c>
      <c r="U132" s="77">
        <f>10^((1.11364+0.00165*'解析結果'!$K$22-U53)/(0.09722-0.00021*'解析結果'!$K$22))</f>
        <v>330124146.1774269</v>
      </c>
      <c r="V132" s="77">
        <f>10^((1.11364+0.00165*'解析結果'!$K$22-V53)/(0.09722-0.00021*'解析結果'!$K$22))</f>
        <v>187520996.73147938</v>
      </c>
      <c r="W132" s="77">
        <f>10^((1.11364+0.00165*'解析結果'!$K$22-W53)/(0.09722-0.00021*'解析結果'!$K$22))</f>
        <v>108726037.00145766</v>
      </c>
      <c r="X132" s="77">
        <f>10^((1.11364+0.00165*'解析結果'!$K$22-X53)/(0.09722-0.00021*'解析結果'!$K$22))</f>
        <v>38691263.92168486</v>
      </c>
      <c r="Y132" s="77">
        <f>10^((1.11364+0.00165*'解析結果'!$K$22-Y53)/(0.09722-0.00021*'解析結果'!$K$22))</f>
        <v>14755910.002391044</v>
      </c>
      <c r="Z132" s="77">
        <f>10^((1.11364+0.00165*'解析結果'!$K$22-Z53)/(0.09722-0.00021*'解析結果'!$K$22))</f>
        <v>153826946848.021</v>
      </c>
      <c r="AA132" s="77">
        <f>10^((1.11364+0.00165*'解析結果'!$K$22-AA53)/(0.09722-0.00021*'解析結果'!$K$22))</f>
        <v>131132381930.38144</v>
      </c>
      <c r="AB132" s="77">
        <f>10^((1.11364+0.00165*'解析結果'!$K$22-AB53)/(0.09722-0.00021*'解析結果'!$K$22))</f>
        <v>112656553797.67886</v>
      </c>
      <c r="AC132" s="77">
        <f>10^((1.11364+0.00165*'解析結果'!$K$22-AC53)/(0.09722-0.00021*'解析結果'!$K$22))</f>
        <v>97465268773.23006</v>
      </c>
      <c r="AD132" s="77">
        <f>10^((1.11364+0.00165*'解析結果'!$K$22-AD53)/(0.09722-0.00021*'解析結果'!$K$22))</f>
        <v>84863298928.33401</v>
      </c>
      <c r="AE132" s="77">
        <f>10^((1.11364+0.00165*'解析結果'!$K$22-AE53)/(0.09722-0.00021*'解析結果'!$K$22))</f>
        <v>74325344660.88515</v>
      </c>
      <c r="AF132" s="77">
        <f>10^((1.11364+0.00165*'解析結果'!$K$22-AF53)/(0.09722-0.00021*'解析結果'!$K$22))</f>
        <v>65449125640.58394</v>
      </c>
      <c r="AG132" s="77">
        <f>10^((1.11364+0.00165*'解析結果'!$K$22-AG53)/(0.09722-0.00021*'解析結果'!$K$22))</f>
        <v>57922844629.16412</v>
      </c>
      <c r="AH132" s="77">
        <f>10^((1.11364+0.00165*'解析結果'!$K$22-AH53)/(0.09722-0.00021*'解析結果'!$K$22))</f>
        <v>51502205206.55385</v>
      </c>
      <c r="AI132" s="77">
        <f>10^((1.11364+0.00165*'解析結果'!$K$22-AI53)/(0.09722-0.00021*'解析結果'!$K$22))</f>
        <v>45993911718.73273</v>
      </c>
      <c r="AJ132" s="77">
        <f>10^((1.11364+0.00165*'解析結果'!$K$22-AJ53)/(0.09722-0.00021*'解析結果'!$K$22))</f>
        <v>41243648645.78986</v>
      </c>
      <c r="AK132" s="77">
        <f>10^((1.11364+0.00165*'解析結果'!$K$22-AK53)/(0.09722-0.00021*'解析結果'!$K$22))</f>
        <v>33543853305.625282</v>
      </c>
      <c r="AL132" s="77">
        <f>10^((1.11364+0.00165*'解析結果'!$K$22-AL53)/(0.09722-0.00021*'解析結果'!$K$22))</f>
        <v>27661999318.891727</v>
      </c>
      <c r="AM132" s="77">
        <f>10^((1.11364+0.00165*'解析結果'!$K$22-AM53)/(0.09722-0.00021*'解析結果'!$K$22))</f>
        <v>167329567815.64798</v>
      </c>
      <c r="AN132" s="77">
        <f>10^((1.11364+0.00165*'解析結果'!$K$22-AN53)/(0.09722-0.00021*'解析結果'!$K$22))</f>
        <v>154493941857.51248</v>
      </c>
      <c r="AO132" s="77">
        <f>10^((1.11364+0.00165*'解析結果'!$K$22-AO53)/(0.09722-0.00021*'解析結果'!$K$22))</f>
        <v>143197260688.642</v>
      </c>
      <c r="AP132" s="77">
        <f>10^((1.11364+0.00165*'解析結果'!$K$22-AP53)/(0.09722-0.00021*'解析結果'!$K$22))</f>
        <v>133193006329.44261</v>
      </c>
      <c r="AQ132" s="77">
        <f>10^((1.11364+0.00165*'解析結果'!$K$22-AQ53)/(0.09722-0.00021*'解析結果'!$K$22))</f>
        <v>124284346860.63031</v>
      </c>
      <c r="AR132" s="77">
        <f>10^((1.11364+0.00165*'解析結果'!$K$22-AR53)/(0.09722-0.00021*'解析結果'!$K$22))</f>
        <v>116312112903.1291</v>
      </c>
      <c r="AS132" s="77">
        <f>10^((1.11364+0.00165*'解析結果'!$K$22-AS53)/(0.09722-0.00021*'解析結果'!$K$22))</f>
        <v>109146145634.06097</v>
      </c>
      <c r="AT132" s="77">
        <f>10^((1.11364+0.00165*'解析結果'!$K$22-AT53)/(0.09722-0.00021*'解析結果'!$K$22))</f>
        <v>102678950333.01967</v>
      </c>
      <c r="AU132" s="77">
        <f>10^((1.11364+0.00165*'解析結果'!$K$22-AU53)/(0.09722-0.00021*'解析結果'!$K$22))</f>
        <v>96820961612.74318</v>
      </c>
      <c r="AV132" s="77">
        <f>10^((1.11364+0.00165*'解析結果'!$K$22-AV53)/(0.09722-0.00021*'解析結果'!$K$22))</f>
        <v>91496957482.54414</v>
      </c>
      <c r="AW132" s="77">
        <f>10^((1.11364+0.00165*'解析結果'!$K$22-AW53)/(0.09722-0.00021*'解析結果'!$K$22))</f>
        <v>86643306673.13388</v>
      </c>
      <c r="AX132" s="77">
        <f>10^((1.11364+0.00165*'解析結果'!$K$22-AX53)/(0.09722-0.00021*'解析結果'!$K$22))</f>
        <v>78138119347.81882</v>
      </c>
      <c r="AY132" s="77">
        <f>10^((1.11364+0.00165*'解析結果'!$K$22-AY53)/(0.09722-0.00021*'解析結果'!$K$22))</f>
        <v>70957492890.24947</v>
      </c>
      <c r="AZ132" s="77">
        <f>10^((1.11364+0.00165*'解析結果'!$K$22-AZ53)/(0.09722-0.00021*'解析結果'!$K$22))</f>
        <v>180492404881.1311</v>
      </c>
      <c r="BA132" s="77">
        <f>10^((1.11364+0.00165*'解析結果'!$K$22-BA53)/(0.09722-0.00021*'解析結果'!$K$22))</f>
        <v>179057620151.22488</v>
      </c>
      <c r="BB132" s="77">
        <f>10^((1.11364+0.00165*'解析結果'!$K$22-BB53)/(0.09722-0.00021*'解析結果'!$K$22))</f>
        <v>177703153002.769</v>
      </c>
      <c r="BC132" s="77">
        <f>10^((1.11364+0.00165*'解析結果'!$K$22-BC53)/(0.09722-0.00021*'解析結果'!$K$22))</f>
        <v>176420807165.30206</v>
      </c>
      <c r="BD132" s="77">
        <f>10^((1.11364+0.00165*'解析結果'!$K$22-BD53)/(0.09722-0.00021*'解析結果'!$K$22))</f>
        <v>175203713127.05298</v>
      </c>
      <c r="BE132" s="77">
        <f>10^((1.11364+0.00165*'解析結果'!$K$22-BE53)/(0.09722-0.00021*'解析結果'!$K$22))</f>
        <v>174046044284.1884</v>
      </c>
      <c r="BF132" s="77">
        <f>10^((1.11364+0.00165*'解析結果'!$K$22-BF53)/(0.09722-0.00021*'解析結果'!$K$22))</f>
        <v>172942806726.2217</v>
      </c>
      <c r="BG132" s="77">
        <f>10^((1.11364+0.00165*'解析結果'!$K$22-BG53)/(0.09722-0.00021*'解析結果'!$K$22))</f>
        <v>171889680608.7266</v>
      </c>
      <c r="BH132" s="77">
        <f>10^((1.11364+0.00165*'解析結果'!$K$22-BH53)/(0.09722-0.00021*'解析結果'!$K$22))</f>
        <v>170882898451.8137</v>
      </c>
      <c r="BI132" s="77">
        <f>10^((1.11364+0.00165*'解析結果'!$K$22-BI53)/(0.09722-0.00021*'解析結果'!$K$22))</f>
        <v>169919150378.7895</v>
      </c>
      <c r="BJ132" s="77">
        <f>10^((1.11364+0.00165*'解析結果'!$K$22-BJ53)/(0.09722-0.00021*'解析結果'!$K$22))</f>
        <v>168995509347.52866</v>
      </c>
      <c r="BK132" s="77">
        <f>10^((1.11364+0.00165*'解析結果'!$K$22-BK53)/(0.09722-0.00021*'解析結果'!$K$22))</f>
        <v>167258407710.23138</v>
      </c>
      <c r="BL132" s="77">
        <f>10^((1.11364+0.00165*'解析結果'!$K$22-BL53)/(0.09722-0.00021*'解析結果'!$K$22))</f>
        <v>165653832814.26715</v>
      </c>
    </row>
    <row r="133" spans="12:64" ht="13.5" customHeight="1">
      <c r="L133" s="84">
        <v>-1</v>
      </c>
      <c r="M133" s="77">
        <f>10^((1.11364+0.00165*'解析結果'!$K$22-M54)/(0.09722-0.00021*'解析結果'!$K$22))</f>
        <v>151733141498.38318</v>
      </c>
      <c r="N133" s="77">
        <f>10^((1.11364+0.00165*'解析結果'!$K$22-N54)/(0.09722-0.00021*'解析結果'!$K$22))</f>
        <v>68307453945.921745</v>
      </c>
      <c r="O133" s="77">
        <f>10^((1.11364+0.00165*'解析結果'!$K$22-O54)/(0.09722-0.00021*'解析結果'!$K$22))</f>
        <v>31966909953.36832</v>
      </c>
      <c r="P133" s="77">
        <f>10^((1.11364+0.00165*'解析結果'!$K$22-P54)/(0.09722-0.00021*'解析結果'!$K$22))</f>
        <v>15494150568.525328</v>
      </c>
      <c r="Q133" s="77">
        <f>10^((1.11364+0.00165*'解析結果'!$K$22-Q54)/(0.09722-0.00021*'解析結果'!$K$22))</f>
        <v>7753859006.094015</v>
      </c>
      <c r="R133" s="77">
        <f>10^((1.11364+0.00165*'解析結果'!$K$22-R54)/(0.09722-0.00021*'解析結果'!$K$22))</f>
        <v>3995793234.3540525</v>
      </c>
      <c r="S133" s="77">
        <f>10^((1.11364+0.00165*'解析結果'!$K$22-S54)/(0.09722-0.00021*'解析結果'!$K$22))</f>
        <v>2115619656.1303372</v>
      </c>
      <c r="T133" s="77">
        <f>10^((1.11364+0.00165*'解析結果'!$K$22-T54)/(0.09722-0.00021*'解析結果'!$K$22))</f>
        <v>1148597215.9475229</v>
      </c>
      <c r="U133" s="77">
        <f>10^((1.11364+0.00165*'解析結果'!$K$22-U54)/(0.09722-0.00021*'解析結果'!$K$22))</f>
        <v>638333258.8927588</v>
      </c>
      <c r="V133" s="77">
        <f>10^((1.11364+0.00165*'解析結果'!$K$22-V54)/(0.09722-0.00021*'解析結果'!$K$22))</f>
        <v>362593558.6368462</v>
      </c>
      <c r="W133" s="77">
        <f>10^((1.11364+0.00165*'解析結果'!$K$22-W54)/(0.09722-0.00021*'解析結果'!$K$22))</f>
        <v>210234381.0026355</v>
      </c>
      <c r="X133" s="77">
        <f>10^((1.11364+0.00165*'解析結果'!$K$22-X54)/(0.09722-0.00021*'解析結果'!$K$22))</f>
        <v>74814038.52396455</v>
      </c>
      <c r="Y133" s="77">
        <f>10^((1.11364+0.00165*'解析結果'!$K$22-Y54)/(0.09722-0.00021*'解析結果'!$K$22))</f>
        <v>28532260.45056438</v>
      </c>
      <c r="Z133" s="77">
        <f>10^((1.11364+0.00165*'解析結果'!$K$22-Z54)/(0.09722-0.00021*'解析結果'!$K$22))</f>
        <v>297442212040.57635</v>
      </c>
      <c r="AA133" s="77">
        <f>10^((1.11364+0.00165*'解析結果'!$K$22-AA54)/(0.09722-0.00021*'解析結果'!$K$22))</f>
        <v>253559643162.24844</v>
      </c>
      <c r="AB133" s="77">
        <f>10^((1.11364+0.00165*'解析結果'!$K$22-AB54)/(0.09722-0.00021*'解析結果'!$K$22))</f>
        <v>217834490309.1398</v>
      </c>
      <c r="AC133" s="77">
        <f>10^((1.11364+0.00165*'解析結果'!$K$22-AC54)/(0.09722-0.00021*'解析結果'!$K$22))</f>
        <v>188460381845.0663</v>
      </c>
      <c r="AD133" s="77">
        <f>10^((1.11364+0.00165*'解析結果'!$K$22-AD54)/(0.09722-0.00021*'解析結果'!$K$22))</f>
        <v>164093014075.3749</v>
      </c>
      <c r="AE133" s="77">
        <f>10^((1.11364+0.00165*'解析結果'!$K$22-AE54)/(0.09722-0.00021*'解析結果'!$K$22))</f>
        <v>143716659399.43433</v>
      </c>
      <c r="AF133" s="77">
        <f>10^((1.11364+0.00165*'解析結果'!$K$22-AF54)/(0.09722-0.00021*'解析結果'!$K$22))</f>
        <v>126553462222.00172</v>
      </c>
      <c r="AG133" s="77">
        <f>10^((1.11364+0.00165*'解析結果'!$K$22-AG54)/(0.09722-0.00021*'解析結果'!$K$22))</f>
        <v>112000526482.54787</v>
      </c>
      <c r="AH133" s="77">
        <f>10^((1.11364+0.00165*'解析結果'!$K$22-AH54)/(0.09722-0.00021*'解析結果'!$K$22))</f>
        <v>99585476767.86414</v>
      </c>
      <c r="AI133" s="77">
        <f>10^((1.11364+0.00165*'解析結果'!$K$22-AI54)/(0.09722-0.00021*'解析結果'!$K$22))</f>
        <v>88934553550.84819</v>
      </c>
      <c r="AJ133" s="77">
        <f>10^((1.11364+0.00165*'解析結果'!$K$22-AJ54)/(0.09722-0.00021*'解析結果'!$K$22))</f>
        <v>79749369906.8755</v>
      </c>
      <c r="AK133" s="77">
        <f>10^((1.11364+0.00165*'解析結果'!$K$22-AK54)/(0.09722-0.00021*'解析結果'!$K$22))</f>
        <v>64860924123.04902</v>
      </c>
      <c r="AL133" s="77">
        <f>10^((1.11364+0.00165*'解析結果'!$K$22-AL54)/(0.09722-0.00021*'解析結果'!$K$22))</f>
        <v>53487678430.00275</v>
      </c>
      <c r="AM133" s="77">
        <f>10^((1.11364+0.00165*'解析結果'!$K$22-AM54)/(0.09722-0.00021*'解析結果'!$K$22))</f>
        <v>323551093034.7785</v>
      </c>
      <c r="AN133" s="77">
        <f>10^((1.11364+0.00165*'解析結果'!$K$22-AN54)/(0.09722-0.00021*'解析結果'!$K$22))</f>
        <v>298731924117.09143</v>
      </c>
      <c r="AO133" s="77">
        <f>10^((1.11364+0.00165*'解析結果'!$K$22-AO54)/(0.09722-0.00021*'解析結果'!$K$22))</f>
        <v>276888483130.73413</v>
      </c>
      <c r="AP133" s="77">
        <f>10^((1.11364+0.00165*'解析結果'!$K$22-AP54)/(0.09722-0.00021*'解析結果'!$K$22))</f>
        <v>257544099019.95294</v>
      </c>
      <c r="AQ133" s="77">
        <f>10^((1.11364+0.00165*'解析結果'!$K$22-AQ54)/(0.09722-0.00021*'解析結果'!$K$22))</f>
        <v>240318174479.32227</v>
      </c>
      <c r="AR133" s="77">
        <f>10^((1.11364+0.00165*'解析結果'!$K$22-AR54)/(0.09722-0.00021*'解析結果'!$K$22))</f>
        <v>224902937085.5323</v>
      </c>
      <c r="AS133" s="77">
        <f>10^((1.11364+0.00165*'解析結果'!$K$22-AS54)/(0.09722-0.00021*'解析結果'!$K$22))</f>
        <v>211046709684.56952</v>
      </c>
      <c r="AT133" s="77">
        <f>10^((1.11364+0.00165*'解析結果'!$K$22-AT54)/(0.09722-0.00021*'解析結果'!$K$22))</f>
        <v>198541638788.63177</v>
      </c>
      <c r="AU133" s="77">
        <f>10^((1.11364+0.00165*'解析結果'!$K$22-AU54)/(0.09722-0.00021*'解析結果'!$K$22))</f>
        <v>187214539351.43588</v>
      </c>
      <c r="AV133" s="77">
        <f>10^((1.11364+0.00165*'解析結果'!$K$22-AV54)/(0.09722-0.00021*'解析結果'!$K$22))</f>
        <v>176919960944.67517</v>
      </c>
      <c r="AW133" s="77">
        <f>10^((1.11364+0.00165*'解析結果'!$K$22-AW54)/(0.09722-0.00021*'解析結果'!$K$22))</f>
        <v>167534865141.8575</v>
      </c>
      <c r="AX133" s="77">
        <f>10^((1.11364+0.00165*'解析結果'!$K$22-AX54)/(0.09722-0.00021*'解析結果'!$K$22))</f>
        <v>151089100705.27603</v>
      </c>
      <c r="AY133" s="77">
        <f>10^((1.11364+0.00165*'解析結果'!$K$22-AY54)/(0.09722-0.00021*'解析結果'!$K$22))</f>
        <v>137204528066.08377</v>
      </c>
      <c r="AZ133" s="77">
        <f>10^((1.11364+0.00165*'解析結果'!$K$22-AZ54)/(0.09722-0.00021*'解析結果'!$K$22))</f>
        <v>349002962513.50604</v>
      </c>
      <c r="BA133" s="77">
        <f>10^((1.11364+0.00165*'解析結果'!$K$22-BA54)/(0.09722-0.00021*'解析結果'!$K$22))</f>
        <v>346228640116.7494</v>
      </c>
      <c r="BB133" s="77">
        <f>10^((1.11364+0.00165*'解析結果'!$K$22-BB54)/(0.09722-0.00021*'解析結果'!$K$22))</f>
        <v>343609621063.0109</v>
      </c>
      <c r="BC133" s="77">
        <f>10^((1.11364+0.00165*'解析結果'!$K$22-BC54)/(0.09722-0.00021*'解析結果'!$K$22))</f>
        <v>341130056914.38336</v>
      </c>
      <c r="BD133" s="77">
        <f>10^((1.11364+0.00165*'解析結果'!$K$22-BD54)/(0.09722-0.00021*'解析結果'!$K$22))</f>
        <v>338776664674.4951</v>
      </c>
      <c r="BE133" s="77">
        <f>10^((1.11364+0.00165*'解析結果'!$K$22-BE54)/(0.09722-0.00021*'解析結果'!$K$22))</f>
        <v>336538177930.21436</v>
      </c>
      <c r="BF133" s="77">
        <f>10^((1.11364+0.00165*'解析結果'!$K$22-BF54)/(0.09722-0.00021*'解析結果'!$K$22))</f>
        <v>334404940377.4215</v>
      </c>
      <c r="BG133" s="77">
        <f>10^((1.11364+0.00165*'解析結果'!$K$22-BG54)/(0.09722-0.00021*'解析結果'!$K$22))</f>
        <v>332368599096.7555</v>
      </c>
      <c r="BH133" s="77">
        <f>10^((1.11364+0.00165*'解析結果'!$K$22-BH54)/(0.09722-0.00021*'解析結果'!$K$22))</f>
        <v>330421869229.647</v>
      </c>
      <c r="BI133" s="77">
        <f>10^((1.11364+0.00165*'解析結果'!$K$22-BI54)/(0.09722-0.00021*'解析結果'!$K$22))</f>
        <v>328558350746.28674</v>
      </c>
      <c r="BJ133" s="77">
        <f>10^((1.11364+0.00165*'解析結果'!$K$22-BJ54)/(0.09722-0.00021*'解析結果'!$K$22))</f>
        <v>326772383871.8281</v>
      </c>
      <c r="BK133" s="77">
        <f>10^((1.11364+0.00165*'解析結果'!$K$22-BK54)/(0.09722-0.00021*'解析結果'!$K$22))</f>
        <v>323413496731.93396</v>
      </c>
      <c r="BL133" s="77">
        <f>10^((1.11364+0.00165*'解析結果'!$K$22-BL54)/(0.09722-0.00021*'解析結果'!$K$22))</f>
        <v>320310865390.54913</v>
      </c>
    </row>
    <row r="134" spans="12:64" ht="13.5" customHeight="1">
      <c r="L134" s="84">
        <v>-3</v>
      </c>
      <c r="M134" s="77">
        <f>10^((1.11364+0.00165*'解析結果'!$K$22-M55)/(0.09722-0.00021*'解析結果'!$K$22))</f>
        <v>231396809206.40717</v>
      </c>
      <c r="N134" s="77">
        <f>10^((1.11364+0.00165*'解析結果'!$K$22-N55)/(0.09722-0.00021*'解析結果'!$K$22))</f>
        <v>104170563741.1341</v>
      </c>
      <c r="O134" s="77">
        <f>10^((1.11364+0.00165*'解析結果'!$K$22-O55)/(0.09722-0.00021*'解析結果'!$K$22))</f>
        <v>48750331604.23155</v>
      </c>
      <c r="P134" s="77">
        <f>10^((1.11364+0.00165*'解析結果'!$K$22-P55)/(0.09722-0.00021*'解析結果'!$K$22))</f>
        <v>23628964427.383133</v>
      </c>
      <c r="Q134" s="77">
        <f>10^((1.11364+0.00165*'解析結果'!$K$22-Q55)/(0.09722-0.00021*'解析結果'!$K$22))</f>
        <v>11824827557.963867</v>
      </c>
      <c r="R134" s="77">
        <f>10^((1.11364+0.00165*'解析結果'!$K$22-R55)/(0.09722-0.00021*'解析結果'!$K$22))</f>
        <v>6093683921.306846</v>
      </c>
      <c r="S134" s="77">
        <f>10^((1.11364+0.00165*'解析結果'!$K$22-S55)/(0.09722-0.00021*'解析結果'!$K$22))</f>
        <v>3226372518.808827</v>
      </c>
      <c r="T134" s="77">
        <f>10^((1.11364+0.00165*'解析結果'!$K$22-T55)/(0.09722-0.00021*'解析結果'!$K$22))</f>
        <v>1751639280.706849</v>
      </c>
      <c r="U134" s="77">
        <f>10^((1.11364+0.00165*'解析結果'!$K$22-U55)/(0.09722-0.00021*'解析結果'!$K$22))</f>
        <v>973474073.3598088</v>
      </c>
      <c r="V134" s="77">
        <f>10^((1.11364+0.00165*'解析結果'!$K$22-V55)/(0.09722-0.00021*'解析結果'!$K$22))</f>
        <v>552964182.2400167</v>
      </c>
      <c r="W134" s="77">
        <f>10^((1.11364+0.00165*'解析結果'!$K$22-W55)/(0.09722-0.00021*'解析結果'!$K$22))</f>
        <v>320612652.3783335</v>
      </c>
      <c r="X134" s="77">
        <f>10^((1.11364+0.00165*'解析結果'!$K$22-X55)/(0.09722-0.00021*'解析結果'!$K$22))</f>
        <v>114093266.81920066</v>
      </c>
      <c r="Y134" s="77">
        <f>10^((1.11364+0.00165*'解析結果'!$K$22-Y55)/(0.09722-0.00021*'解析結果'!$K$22))</f>
        <v>43512405.81001922</v>
      </c>
      <c r="Z134" s="77">
        <f>10^((1.11364+0.00165*'解析結果'!$K$22-Z55)/(0.09722-0.00021*'解析結果'!$K$22))</f>
        <v>453606760591.7071</v>
      </c>
      <c r="AA134" s="77">
        <f>10^((1.11364+0.00165*'解析結果'!$K$22-AA55)/(0.09722-0.00021*'解析結果'!$K$22))</f>
        <v>386684753191.40656</v>
      </c>
      <c r="AB134" s="77">
        <f>10^((1.11364+0.00165*'解析結果'!$K$22-AB55)/(0.09722-0.00021*'解析結果'!$K$22))</f>
        <v>332203007825.9211</v>
      </c>
      <c r="AC134" s="77">
        <f>10^((1.11364+0.00165*'解析結果'!$K$22-AC55)/(0.09722-0.00021*'解析結果'!$K$22))</f>
        <v>287406762887.29114</v>
      </c>
      <c r="AD134" s="77">
        <f>10^((1.11364+0.00165*'解析結果'!$K$22-AD55)/(0.09722-0.00021*'解析結果'!$K$22))</f>
        <v>250245921854.24796</v>
      </c>
      <c r="AE134" s="77">
        <f>10^((1.11364+0.00165*'解析結果'!$K$22-AE55)/(0.09722-0.00021*'解析結果'!$K$22))</f>
        <v>219171474909.3722</v>
      </c>
      <c r="AF134" s="77">
        <f>10^((1.11364+0.00165*'解析結果'!$K$22-AF55)/(0.09722-0.00021*'解析結果'!$K$22))</f>
        <v>192997172951.21533</v>
      </c>
      <c r="AG134" s="77">
        <f>10^((1.11364+0.00165*'解析結果'!$K$22-AG55)/(0.09722-0.00021*'解析結果'!$K$22))</f>
        <v>170803584514.03482</v>
      </c>
      <c r="AH134" s="77">
        <f>10^((1.11364+0.00165*'解析結果'!$K$22-AH55)/(0.09722-0.00021*'解析結果'!$K$22))</f>
        <v>151870325360.84314</v>
      </c>
      <c r="AI134" s="77">
        <f>10^((1.11364+0.00165*'解析結果'!$K$22-AI55)/(0.09722-0.00021*'解析結果'!$K$22))</f>
        <v>135627402930.17645</v>
      </c>
      <c r="AJ134" s="77">
        <f>10^((1.11364+0.00165*'解析結果'!$K$22-AJ55)/(0.09722-0.00021*'解析結果'!$K$22))</f>
        <v>121619769751.28337</v>
      </c>
      <c r="AK134" s="77">
        <f>10^((1.11364+0.00165*'解析結果'!$K$22-AK55)/(0.09722-0.00021*'解析結果'!$K$22))</f>
        <v>98914520163.7597</v>
      </c>
      <c r="AL134" s="77">
        <f>10^((1.11364+0.00165*'解析結果'!$K$22-AL55)/(0.09722-0.00021*'解析結果'!$K$22))</f>
        <v>81570038017.6525</v>
      </c>
      <c r="AM134" s="77">
        <f>10^((1.11364+0.00165*'解析結果'!$K$22-AM55)/(0.09722-0.00021*'解析結果'!$K$22))</f>
        <v>493423452544.08453</v>
      </c>
      <c r="AN134" s="77">
        <f>10^((1.11364+0.00165*'解析結果'!$K$22-AN55)/(0.09722-0.00021*'解析結果'!$K$22))</f>
        <v>455573603539.48517</v>
      </c>
      <c r="AO134" s="77">
        <f>10^((1.11364+0.00165*'解析結果'!$K$22-AO55)/(0.09722-0.00021*'解析結果'!$K$22))</f>
        <v>422261813534.8926</v>
      </c>
      <c r="AP134" s="77">
        <f>10^((1.11364+0.00165*'解析結果'!$K$22-AP55)/(0.09722-0.00021*'解析結果'!$K$22))</f>
        <v>392761147331.74945</v>
      </c>
      <c r="AQ134" s="77">
        <f>10^((1.11364+0.00165*'解析結果'!$K$22-AQ55)/(0.09722-0.00021*'解析結果'!$K$22))</f>
        <v>366491184586.8291</v>
      </c>
      <c r="AR134" s="77">
        <f>10^((1.11364+0.00165*'解析結果'!$K$22-AR55)/(0.09722-0.00021*'解析結果'!$K$22))</f>
        <v>342982564710.79193</v>
      </c>
      <c r="AS134" s="77">
        <f>10^((1.11364+0.00165*'解析結果'!$K$22-AS55)/(0.09722-0.00021*'解析結果'!$K$22))</f>
        <v>321851473793.1553</v>
      </c>
      <c r="AT134" s="77">
        <f>10^((1.11364+0.00165*'解析結果'!$K$22-AT55)/(0.09722-0.00021*'解析結果'!$K$22))</f>
        <v>302780930102.80145</v>
      </c>
      <c r="AU134" s="77">
        <f>10^((1.11364+0.00165*'解析結果'!$K$22-AU55)/(0.09722-0.00021*'解析結果'!$K$22))</f>
        <v>285506822142.94574</v>
      </c>
      <c r="AV134" s="77">
        <f>10^((1.11364+0.00165*'解析結果'!$K$22-AV55)/(0.09722-0.00021*'解析結果'!$K$22))</f>
        <v>269807334398.04214</v>
      </c>
      <c r="AW134" s="77">
        <f>10^((1.11364+0.00165*'解析結果'!$K$22-AW55)/(0.09722-0.00021*'解析結果'!$K$22))</f>
        <v>255494830211.9251</v>
      </c>
      <c r="AX134" s="77">
        <f>10^((1.11364+0.00165*'解析結果'!$K$22-AX55)/(0.09722-0.00021*'解析結果'!$K$22))</f>
        <v>230414631001.619</v>
      </c>
      <c r="AY134" s="77">
        <f>10^((1.11364+0.00165*'解析結果'!$K$22-AY55)/(0.09722-0.00021*'解析結果'!$K$22))</f>
        <v>209240312891.70288</v>
      </c>
      <c r="AZ134" s="77">
        <f>10^((1.11364+0.00165*'解析結果'!$K$22-AZ55)/(0.09722-0.00021*'解析結果'!$K$22))</f>
        <v>532238185617.9297</v>
      </c>
      <c r="BA134" s="77">
        <f>10^((1.11364+0.00165*'解析結果'!$K$22-BA55)/(0.09722-0.00021*'解析結果'!$K$22))</f>
        <v>528007275060.22595</v>
      </c>
      <c r="BB134" s="77">
        <f>10^((1.11364+0.00165*'解析結果'!$K$22-BB55)/(0.09722-0.00021*'解析結果'!$K$22))</f>
        <v>524013205957.7115</v>
      </c>
      <c r="BC134" s="77">
        <f>10^((1.11364+0.00165*'解析結果'!$K$22-BC55)/(0.09722-0.00021*'解析結果'!$K$22))</f>
        <v>520231809048.9758</v>
      </c>
      <c r="BD134" s="77">
        <f>10^((1.11364+0.00165*'解析結果'!$K$22-BD55)/(0.09722-0.00021*'解析結果'!$K$22))</f>
        <v>516642827434.6504</v>
      </c>
      <c r="BE134" s="77">
        <f>10^((1.11364+0.00165*'解析結果'!$K$22-BE55)/(0.09722-0.00021*'解析結果'!$K$22))</f>
        <v>513229079554.9056</v>
      </c>
      <c r="BF134" s="77">
        <f>10^((1.11364+0.00165*'解析結果'!$K$22-BF55)/(0.09722-0.00021*'解析結果'!$K$22))</f>
        <v>509975839306.1328</v>
      </c>
      <c r="BG134" s="77">
        <f>10^((1.11364+0.00165*'解析結果'!$K$22-BG55)/(0.09722-0.00021*'解析結果'!$K$22))</f>
        <v>506870368278.851</v>
      </c>
      <c r="BH134" s="77">
        <f>10^((1.11364+0.00165*'解析結果'!$K$22-BH55)/(0.09722-0.00021*'解析結果'!$K$22))</f>
        <v>503901556882.8218</v>
      </c>
      <c r="BI134" s="77">
        <f>10^((1.11364+0.00165*'解析結果'!$K$22-BI55)/(0.09722-0.00021*'解析結果'!$K$22))</f>
        <v>501059644913.63214</v>
      </c>
      <c r="BJ134" s="77">
        <f>10^((1.11364+0.00165*'解析結果'!$K$22-BJ55)/(0.09722-0.00021*'解析結果'!$K$22))</f>
        <v>498336001074.08295</v>
      </c>
      <c r="BK134" s="77">
        <f>10^((1.11364+0.00165*'解析結果'!$K$22-BK55)/(0.09722-0.00021*'解析結果'!$K$22))</f>
        <v>493213614764.9274</v>
      </c>
      <c r="BL134" s="77">
        <f>10^((1.11364+0.00165*'解析結果'!$K$22-BL55)/(0.09722-0.00021*'解析結果'!$K$22))</f>
        <v>488482024912.83246</v>
      </c>
    </row>
    <row r="135" spans="12:64" ht="13.5" customHeight="1">
      <c r="L135" s="84">
        <v>-5</v>
      </c>
      <c r="M135" s="77">
        <f>10^((1.11364+0.00165*'解析結果'!$K$22-M56)/(0.09722-0.00021*'解析結果'!$K$22))</f>
        <v>352885880975.9539</v>
      </c>
      <c r="N135" s="77">
        <f>10^((1.11364+0.00165*'解析結果'!$K$22-N56)/(0.09722-0.00021*'解析結果'!$K$22))</f>
        <v>158862696869.60806</v>
      </c>
      <c r="O135" s="77">
        <f>10^((1.11364+0.00165*'解析結果'!$K$22-O56)/(0.09722-0.00021*'解析結果'!$K$22))</f>
        <v>74345466452.32132</v>
      </c>
      <c r="P135" s="77">
        <f>10^((1.11364+0.00165*'解析結果'!$K$22-P56)/(0.09722-0.00021*'解析結果'!$K$22))</f>
        <v>36034757597.14893</v>
      </c>
      <c r="Q135" s="77">
        <f>10^((1.11364+0.00165*'解析結果'!$K$22-Q56)/(0.09722-0.00021*'解析結果'!$K$22))</f>
        <v>18033155705.52507</v>
      </c>
      <c r="R135" s="77">
        <f>10^((1.11364+0.00165*'解析結果'!$K$22-R56)/(0.09722-0.00021*'解析結果'!$K$22))</f>
        <v>9293019321.805918</v>
      </c>
      <c r="S135" s="77">
        <f>10^((1.11364+0.00165*'解析結果'!$K$22-S56)/(0.09722-0.00021*'解析結果'!$K$22))</f>
        <v>4920298220.883761</v>
      </c>
      <c r="T135" s="77">
        <f>10^((1.11364+0.00165*'解析結果'!$K$22-T56)/(0.09722-0.00021*'解析結果'!$K$22))</f>
        <v>2671293406.5264087</v>
      </c>
      <c r="U135" s="77">
        <f>10^((1.11364+0.00165*'解析結果'!$K$22-U56)/(0.09722-0.00021*'解析結果'!$K$22))</f>
        <v>1484572138.9286807</v>
      </c>
      <c r="V135" s="77">
        <f>10^((1.11364+0.00165*'解析結果'!$K$22-V56)/(0.09722-0.00021*'解析結果'!$K$22))</f>
        <v>843284111.2508844</v>
      </c>
      <c r="W135" s="77">
        <f>10^((1.11364+0.00165*'解析結果'!$K$22-W56)/(0.09722-0.00021*'解析結果'!$K$22))</f>
        <v>488942257.5643431</v>
      </c>
      <c r="X135" s="77">
        <f>10^((1.11364+0.00165*'解析結果'!$K$22-X56)/(0.09722-0.00021*'解析結果'!$K$22))</f>
        <v>173995065.5024131</v>
      </c>
      <c r="Y135" s="77">
        <f>10^((1.11364+0.00165*'解析結果'!$K$22-Y56)/(0.09722-0.00021*'解析結果'!$K$22))</f>
        <v>66357499.527814314</v>
      </c>
      <c r="Z135" s="77">
        <f>10^((1.11364+0.00165*'解析結果'!$K$22-Z56)/(0.09722-0.00021*'解析結果'!$K$22))</f>
        <v>691761575611.3092</v>
      </c>
      <c r="AA135" s="77">
        <f>10^((1.11364+0.00165*'解析結果'!$K$22-AA56)/(0.09722-0.00021*'解析結果'!$K$22))</f>
        <v>589703852260.9907</v>
      </c>
      <c r="AB135" s="77">
        <f>10^((1.11364+0.00165*'解析結果'!$K$22-AB56)/(0.09722-0.00021*'解析結果'!$K$22))</f>
        <v>506617837478.2269</v>
      </c>
      <c r="AC135" s="77">
        <f>10^((1.11364+0.00165*'解析結果'!$K$22-AC56)/(0.09722-0.00021*'解析結果'!$K$22))</f>
        <v>438302451394.04535</v>
      </c>
      <c r="AD135" s="77">
        <f>10^((1.11364+0.00165*'解析結果'!$K$22-AD56)/(0.09722-0.00021*'解析結果'!$K$22))</f>
        <v>381631245897.62286</v>
      </c>
      <c r="AE135" s="77">
        <f>10^((1.11364+0.00165*'解析結果'!$K$22-AE56)/(0.09722-0.00021*'解析結果'!$K$22))</f>
        <v>334241942546.4206</v>
      </c>
      <c r="AF135" s="77">
        <f>10^((1.11364+0.00165*'解析結果'!$K$22-AF56)/(0.09722-0.00021*'解析結果'!$K$22))</f>
        <v>294325481999.2246</v>
      </c>
      <c r="AG135" s="77">
        <f>10^((1.11364+0.00165*'解析結果'!$K$22-AG56)/(0.09722-0.00021*'解析結果'!$K$22))</f>
        <v>260479708435.91495</v>
      </c>
      <c r="AH135" s="77">
        <f>10^((1.11364+0.00165*'解析結果'!$K$22-AH56)/(0.09722-0.00021*'解析結果'!$K$22))</f>
        <v>231606018003.7363</v>
      </c>
      <c r="AI135" s="77">
        <f>10^((1.11364+0.00165*'解析結果'!$K$22-AI56)/(0.09722-0.00021*'解析結果'!$K$22))</f>
        <v>206835157890.2005</v>
      </c>
      <c r="AJ135" s="77">
        <f>10^((1.11364+0.00165*'解析結果'!$K$22-AJ56)/(0.09722-0.00021*'解析結果'!$K$22))</f>
        <v>185473169400.9299</v>
      </c>
      <c r="AK135" s="77">
        <f>10^((1.11364+0.00165*'解析結果'!$K$22-AK56)/(0.09722-0.00021*'解析結果'!$K$22))</f>
        <v>150847099875.80762</v>
      </c>
      <c r="AL135" s="77">
        <f>10^((1.11364+0.00165*'解析結果'!$K$22-AL56)/(0.09722-0.00021*'解析結果'!$K$22))</f>
        <v>124396333838.05678</v>
      </c>
      <c r="AM135" s="77">
        <f>10^((1.11364+0.00165*'解析結果'!$K$22-AM56)/(0.09722-0.00021*'解析結果'!$K$22))</f>
        <v>752483019720.0344</v>
      </c>
      <c r="AN135" s="77">
        <f>10^((1.11364+0.00165*'解析結果'!$K$22-AN56)/(0.09722-0.00021*'解析結果'!$K$22))</f>
        <v>694761059954.8801</v>
      </c>
      <c r="AO135" s="77">
        <f>10^((1.11364+0.00165*'解析結果'!$K$22-AO56)/(0.09722-0.00021*'解析結果'!$K$22))</f>
        <v>643959752871.299</v>
      </c>
      <c r="AP135" s="77">
        <f>10^((1.11364+0.00165*'解析結果'!$K$22-AP56)/(0.09722-0.00021*'解析結果'!$K$22))</f>
        <v>598970504237.4203</v>
      </c>
      <c r="AQ135" s="77">
        <f>10^((1.11364+0.00165*'解析結果'!$K$22-AQ56)/(0.09722-0.00021*'解析結果'!$K$22))</f>
        <v>558908158614.5918</v>
      </c>
      <c r="AR135" s="77">
        <f>10^((1.11364+0.00165*'解析結果'!$K$22-AR56)/(0.09722-0.00021*'解析結果'!$K$22))</f>
        <v>523056929447.10626</v>
      </c>
      <c r="AS135" s="77">
        <f>10^((1.11364+0.00165*'解析結果'!$K$22-AS56)/(0.09722-0.00021*'解析結果'!$K$22))</f>
        <v>490831490989.126</v>
      </c>
      <c r="AT135" s="77">
        <f>10^((1.11364+0.00165*'解析結果'!$K$22-AT56)/(0.09722-0.00021*'解析結果'!$K$22))</f>
        <v>461748438228.192</v>
      </c>
      <c r="AU135" s="77">
        <f>10^((1.11364+0.00165*'解析結果'!$K$22-AU56)/(0.09722-0.00021*'解析結果'!$K$22))</f>
        <v>435404994572.2821</v>
      </c>
      <c r="AV135" s="77">
        <f>10^((1.11364+0.00165*'解析結果'!$K$22-AV56)/(0.09722-0.00021*'解析結果'!$K$22))</f>
        <v>411462885851.199</v>
      </c>
      <c r="AW135" s="77">
        <f>10^((1.11364+0.00165*'解析結果'!$K$22-AW56)/(0.09722-0.00021*'解析結果'!$K$22))</f>
        <v>389635961504.178</v>
      </c>
      <c r="AX135" s="77">
        <f>10^((1.11364+0.00165*'解析結果'!$K$22-AX56)/(0.09722-0.00021*'解析結果'!$K$22))</f>
        <v>351388034820.4225</v>
      </c>
      <c r="AY135" s="77">
        <f>10^((1.11364+0.00165*'解析結果'!$K$22-AY56)/(0.09722-0.00021*'解析結果'!$K$22))</f>
        <v>319096673820.63477</v>
      </c>
      <c r="AZ135" s="77">
        <f>10^((1.11364+0.00165*'解析結果'!$K$22-AZ56)/(0.09722-0.00021*'解析結果'!$K$22))</f>
        <v>811676451654.4906</v>
      </c>
      <c r="BA135" s="77">
        <f>10^((1.11364+0.00165*'解析結果'!$K$22-BA56)/(0.09722-0.00021*'解析結果'!$K$22))</f>
        <v>805224207975.7344</v>
      </c>
      <c r="BB135" s="77">
        <f>10^((1.11364+0.00165*'解析結果'!$K$22-BB56)/(0.09722-0.00021*'解析結果'!$K$22))</f>
        <v>799133153398.3032</v>
      </c>
      <c r="BC135" s="77">
        <f>10^((1.11364+0.00165*'解析結果'!$K$22-BC56)/(0.09722-0.00021*'解析結果'!$K$22))</f>
        <v>793366429198.279</v>
      </c>
      <c r="BD135" s="77">
        <f>10^((1.11364+0.00165*'解析結果'!$K$22-BD56)/(0.09722-0.00021*'解析結果'!$K$22))</f>
        <v>787893143101.0277</v>
      </c>
      <c r="BE135" s="77">
        <f>10^((1.11364+0.00165*'解析結果'!$K$22-BE56)/(0.09722-0.00021*'解析結果'!$K$22))</f>
        <v>782687092801.0906</v>
      </c>
      <c r="BF135" s="77">
        <f>10^((1.11364+0.00165*'解析結果'!$K$22-BF56)/(0.09722-0.00021*'解析結果'!$K$22))</f>
        <v>777725820624.7261</v>
      </c>
      <c r="BG135" s="77">
        <f>10^((1.11364+0.00165*'解析結果'!$K$22-BG56)/(0.09722-0.00021*'解析結果'!$K$22))</f>
        <v>772989900181.1122</v>
      </c>
      <c r="BH135" s="77">
        <f>10^((1.11364+0.00165*'解析結果'!$K$22-BH56)/(0.09722-0.00021*'解析結果'!$K$22))</f>
        <v>768462389069.2192</v>
      </c>
      <c r="BI135" s="77">
        <f>10^((1.11364+0.00165*'解析結果'!$K$22-BI56)/(0.09722-0.00021*'解析結果'!$K$22))</f>
        <v>764128402734.9115</v>
      </c>
      <c r="BJ135" s="77">
        <f>10^((1.11364+0.00165*'解析結果'!$K$22-BJ56)/(0.09722-0.00021*'解析結果'!$K$22))</f>
        <v>759974778235.5868</v>
      </c>
      <c r="BK135" s="77">
        <f>10^((1.11364+0.00165*'解析結果'!$K$22-BK56)/(0.09722-0.00021*'解析結果'!$K$22))</f>
        <v>752163011895.3124</v>
      </c>
      <c r="BL135" s="77">
        <f>10^((1.11364+0.00165*'解析結果'!$K$22-BL56)/(0.09722-0.00021*'解析結果'!$K$22))</f>
        <v>744947219857.8224</v>
      </c>
    </row>
    <row r="136" spans="12:64" ht="13.5" customHeight="1">
      <c r="L136" s="84">
        <v>-7</v>
      </c>
      <c r="M136" s="77">
        <f>10^((1.11364+0.00165*'解析結果'!$K$22-M57)/(0.09722-0.00021*'解析結果'!$K$22))</f>
        <v>538159732708.7388</v>
      </c>
      <c r="N136" s="77">
        <f>10^((1.11364+0.00165*'解析結果'!$K$22-N57)/(0.09722-0.00021*'解析結果'!$K$22))</f>
        <v>242269558216.08408</v>
      </c>
      <c r="O136" s="77">
        <f>10^((1.11364+0.00165*'解析結果'!$K$22-O57)/(0.09722-0.00021*'解析結果'!$K$22))</f>
        <v>113378682772.55997</v>
      </c>
      <c r="P136" s="77">
        <f>10^((1.11364+0.00165*'解析結果'!$K$22-P57)/(0.09722-0.00021*'解析結果'!$K$22))</f>
        <v>54953900289.44596</v>
      </c>
      <c r="Q136" s="77">
        <f>10^((1.11364+0.00165*'解析結果'!$K$22-Q57)/(0.09722-0.00021*'解析結果'!$K$22))</f>
        <v>27501010319.655624</v>
      </c>
      <c r="R136" s="77">
        <f>10^((1.11364+0.00165*'解析結果'!$K$22-R57)/(0.09722-0.00021*'解析結果'!$K$22))</f>
        <v>14172085265.77752</v>
      </c>
      <c r="S136" s="77">
        <f>10^((1.11364+0.00165*'解析結果'!$K$22-S57)/(0.09722-0.00021*'解析結果'!$K$22))</f>
        <v>7503576986.630756</v>
      </c>
      <c r="T136" s="77">
        <f>10^((1.11364+0.00165*'解析結果'!$K$22-T57)/(0.09722-0.00021*'解析結果'!$K$22))</f>
        <v>4073788788.7921257</v>
      </c>
      <c r="U136" s="77">
        <f>10^((1.11364+0.00165*'解析結果'!$K$22-U57)/(0.09722-0.00021*'解析結果'!$K$22))</f>
        <v>2264009382.4755287</v>
      </c>
      <c r="V136" s="77">
        <f>10^((1.11364+0.00165*'解析結果'!$K$22-V57)/(0.09722-0.00021*'解析結果'!$K$22))</f>
        <v>1286029213.3343468</v>
      </c>
      <c r="W136" s="77">
        <f>10^((1.11364+0.00165*'解析結果'!$K$22-W57)/(0.09722-0.00021*'解析結果'!$K$22))</f>
        <v>745649086.0816394</v>
      </c>
      <c r="X136" s="77">
        <f>10^((1.11364+0.00165*'解析結果'!$K$22-X57)/(0.09722-0.00021*'解析結果'!$K$22))</f>
        <v>265346796.20633227</v>
      </c>
      <c r="Y136" s="77">
        <f>10^((1.11364+0.00165*'解析結果'!$K$22-Y57)/(0.09722-0.00021*'解析結果'!$K$22))</f>
        <v>101196834.82474737</v>
      </c>
      <c r="Z136" s="77">
        <f>10^((1.11364+0.00165*'解析結果'!$K$22-Z57)/(0.09722-0.00021*'解析結果'!$K$22))</f>
        <v>1054953583293.1979</v>
      </c>
      <c r="AA136" s="77">
        <f>10^((1.11364+0.00165*'解析結果'!$K$22-AA57)/(0.09722-0.00021*'解析結果'!$K$22))</f>
        <v>899313020493.765</v>
      </c>
      <c r="AB136" s="77">
        <f>10^((1.11364+0.00165*'解析結果'!$K$22-AB57)/(0.09722-0.00021*'解析結果'!$K$22))</f>
        <v>772604784438.341</v>
      </c>
      <c r="AC136" s="77">
        <f>10^((1.11364+0.00165*'解析結果'!$K$22-AC57)/(0.09722-0.00021*'解析結果'!$K$22))</f>
        <v>668422123989.3672</v>
      </c>
      <c r="AD136" s="77">
        <f>10^((1.11364+0.00165*'解析結果'!$K$22-AD57)/(0.09722-0.00021*'解析結果'!$K$22))</f>
        <v>581997128129.8271</v>
      </c>
      <c r="AE136" s="77">
        <f>10^((1.11364+0.00165*'解析結果'!$K$22-AE57)/(0.09722-0.00021*'解析結果'!$K$22))</f>
        <v>509727263565.6669</v>
      </c>
      <c r="AF136" s="77">
        <f>10^((1.11364+0.00165*'解析結果'!$K$22-AF57)/(0.09722-0.00021*'解析結果'!$K$22))</f>
        <v>448853669872.00616</v>
      </c>
      <c r="AG136" s="77">
        <f>10^((1.11364+0.00165*'解析結果'!$K$22-AG57)/(0.09722-0.00021*'解析結果'!$K$22))</f>
        <v>397238024599.44617</v>
      </c>
      <c r="AH136" s="77">
        <f>10^((1.11364+0.00165*'解析結果'!$K$22-AH57)/(0.09722-0.00021*'解析結果'!$K$22))</f>
        <v>353204929587.7589</v>
      </c>
      <c r="AI136" s="77">
        <f>10^((1.11364+0.00165*'解析結果'!$K$22-AI57)/(0.09722-0.00021*'解析結果'!$K$22))</f>
        <v>315428752709.2797</v>
      </c>
      <c r="AJ136" s="77">
        <f>10^((1.11364+0.00165*'解析結果'!$K$22-AJ57)/(0.09722-0.00021*'解析結果'!$K$22))</f>
        <v>282851189720.0232</v>
      </c>
      <c r="AK136" s="77">
        <f>10^((1.11364+0.00165*'解析結果'!$K$22-AK57)/(0.09722-0.00021*'解析結果'!$K$22))</f>
        <v>230045573726.38113</v>
      </c>
      <c r="AL136" s="77">
        <f>10^((1.11364+0.00165*'解析結果'!$K$22-AL57)/(0.09722-0.00021*'解析結果'!$K$22))</f>
        <v>189707498591.58542</v>
      </c>
      <c r="AM136" s="77">
        <f>10^((1.11364+0.00165*'解析結果'!$K$22-AM57)/(0.09722-0.00021*'解析結果'!$K$22))</f>
        <v>1147555293627.6052</v>
      </c>
      <c r="AN136" s="77">
        <f>10^((1.11364+0.00165*'解析結果'!$K$22-AN57)/(0.09722-0.00021*'解析結果'!$K$22))</f>
        <v>1059527871411.8872</v>
      </c>
      <c r="AO136" s="77">
        <f>10^((1.11364+0.00165*'解析結果'!$K$22-AO57)/(0.09722-0.00021*'解析結果'!$K$22))</f>
        <v>982054616415.8365</v>
      </c>
      <c r="AP136" s="77">
        <f>10^((1.11364+0.00165*'解析結果'!$K$22-AP57)/(0.09722-0.00021*'解析結果'!$K$22))</f>
        <v>913444894902.9882</v>
      </c>
      <c r="AQ136" s="77">
        <f>10^((1.11364+0.00165*'解析結果'!$K$22-AQ57)/(0.09722-0.00021*'解析結果'!$K$22))</f>
        <v>852348822845.8134</v>
      </c>
      <c r="AR136" s="77">
        <f>10^((1.11364+0.00165*'解析結果'!$K$22-AR57)/(0.09722-0.00021*'解析結果'!$K$22))</f>
        <v>797674807969.6857</v>
      </c>
      <c r="AS136" s="77">
        <f>10^((1.11364+0.00165*'解析結果'!$K$22-AS57)/(0.09722-0.00021*'解析結果'!$K$22))</f>
        <v>748530213975.1517</v>
      </c>
      <c r="AT136" s="77">
        <f>10^((1.11364+0.00165*'解析結果'!$K$22-AT57)/(0.09722-0.00021*'解析結果'!$K$22))</f>
        <v>704177836212.4218</v>
      </c>
      <c r="AU136" s="77">
        <f>10^((1.11364+0.00165*'解析結果'!$K$22-AU57)/(0.09722-0.00021*'解析結果'!$K$22))</f>
        <v>664003430375.3737</v>
      </c>
      <c r="AV136" s="77">
        <f>10^((1.11364+0.00165*'解析結果'!$K$22-AV57)/(0.09722-0.00021*'解析結果'!$K$22))</f>
        <v>627491119953.1279</v>
      </c>
      <c r="AW136" s="77">
        <f>10^((1.11364+0.00165*'解析結果'!$K$22-AW57)/(0.09722-0.00021*'解析結果'!$K$22))</f>
        <v>594204518233.7286</v>
      </c>
      <c r="AX136" s="77">
        <f>10^((1.11364+0.00165*'解析結果'!$K$22-AX57)/(0.09722-0.00021*'解析結果'!$K$22))</f>
        <v>535875480121.2764</v>
      </c>
      <c r="AY136" s="77">
        <f>10^((1.11364+0.00165*'解析結果'!$K$22-AY57)/(0.09722-0.00021*'解析結果'!$K$22))</f>
        <v>486630352613.2347</v>
      </c>
      <c r="AZ136" s="77">
        <f>10^((1.11364+0.00165*'解析結果'!$K$22-AZ57)/(0.09722-0.00021*'解析結果'!$K$22))</f>
        <v>1237826747446.7803</v>
      </c>
      <c r="BA136" s="77">
        <f>10^((1.11364+0.00165*'解析結果'!$K$22-BA57)/(0.09722-0.00021*'解析結果'!$K$22))</f>
        <v>1227986915589.7324</v>
      </c>
      <c r="BB136" s="77">
        <f>10^((1.11364+0.00165*'解析結果'!$K$22-BB57)/(0.09722-0.00021*'解析結果'!$K$22))</f>
        <v>1218697906082.6433</v>
      </c>
      <c r="BC136" s="77">
        <f>10^((1.11364+0.00165*'解析結果'!$K$22-BC57)/(0.09722-0.00021*'解析結果'!$K$22))</f>
        <v>1209903508456.1157</v>
      </c>
      <c r="BD136" s="77">
        <f>10^((1.11364+0.00165*'解析結果'!$K$22-BD57)/(0.09722-0.00021*'解析結果'!$K$22))</f>
        <v>1201556611224.097</v>
      </c>
      <c r="BE136" s="77">
        <f>10^((1.11364+0.00165*'解析結果'!$K$22-BE57)/(0.09722-0.00021*'解析結果'!$K$22))</f>
        <v>1193617255220.0186</v>
      </c>
      <c r="BF136" s="77">
        <f>10^((1.11364+0.00165*'解析結果'!$K$22-BF57)/(0.09722-0.00021*'解析結果'!$K$22))</f>
        <v>1186051191933.6526</v>
      </c>
      <c r="BG136" s="77">
        <f>10^((1.11364+0.00165*'解析結果'!$K$22-BG57)/(0.09722-0.00021*'解析結果'!$K$22))</f>
        <v>1178828795636.541</v>
      </c>
      <c r="BH136" s="77">
        <f>10^((1.11364+0.00165*'解析結果'!$K$22-BH57)/(0.09722-0.00021*'解析結果'!$K$22))</f>
        <v>1171924228746.3184</v>
      </c>
      <c r="BI136" s="77">
        <f>10^((1.11364+0.00165*'解析結果'!$K$22-BI57)/(0.09722-0.00021*'解析結果'!$K$22))</f>
        <v>1165314791948.2695</v>
      </c>
      <c r="BJ136" s="77">
        <f>10^((1.11364+0.00165*'解析結果'!$K$22-BJ57)/(0.09722-0.00021*'解析結果'!$K$22))</f>
        <v>1158980411428.0132</v>
      </c>
      <c r="BK136" s="77">
        <f>10^((1.11364+0.00165*'解析結果'!$K$22-BK57)/(0.09722-0.00021*'解析結果'!$K$22))</f>
        <v>1147067273747.2505</v>
      </c>
      <c r="BL136" s="77">
        <f>10^((1.11364+0.00165*'解析結果'!$K$22-BL57)/(0.09722-0.00021*'解析結果'!$K$22))</f>
        <v>1136063011679.7495</v>
      </c>
    </row>
    <row r="137" spans="12:64" ht="13.5" customHeight="1">
      <c r="L137" s="84">
        <v>-9</v>
      </c>
      <c r="M137" s="77">
        <f>10^((1.11364+0.00165*'解析結果'!$K$22-M58)/(0.09722-0.00021*'解析結果'!$K$22))</f>
        <v>820706958034.6233</v>
      </c>
      <c r="N137" s="77">
        <f>10^((1.11364+0.00165*'解析結果'!$K$22-N58)/(0.09722-0.00021*'解析結果'!$K$22))</f>
        <v>369467093249.66376</v>
      </c>
      <c r="O137" s="77">
        <f>10^((1.11364+0.00165*'解析結果'!$K$22-O58)/(0.09722-0.00021*'解析結果'!$K$22))</f>
        <v>172905307083.98462</v>
      </c>
      <c r="P137" s="77">
        <f>10^((1.11364+0.00165*'解析結果'!$K$22-P58)/(0.09722-0.00021*'解析結果'!$K$22))</f>
        <v>83806062768.16792</v>
      </c>
      <c r="Q137" s="77">
        <f>10^((1.11364+0.00165*'解析結果'!$K$22-Q58)/(0.09722-0.00021*'解析結果'!$K$22))</f>
        <v>41939723748.41096</v>
      </c>
      <c r="R137" s="77">
        <f>10^((1.11364+0.00165*'解析結果'!$K$22-R58)/(0.09722-0.00021*'解析結果'!$K$22))</f>
        <v>21612782006.07866</v>
      </c>
      <c r="S137" s="77">
        <f>10^((1.11364+0.00165*'解析結果'!$K$22-S58)/(0.09722-0.00021*'解析結果'!$K$22))</f>
        <v>11443141262.315987</v>
      </c>
      <c r="T137" s="77">
        <f>10^((1.11364+0.00165*'解析結果'!$K$22-T58)/(0.09722-0.00021*'解析結果'!$K$22))</f>
        <v>6212629078.91071</v>
      </c>
      <c r="U137" s="77">
        <f>10^((1.11364+0.00165*'解析結果'!$K$22-U58)/(0.09722-0.00021*'解析結果'!$K$22))</f>
        <v>3452670536.8700376</v>
      </c>
      <c r="V137" s="77">
        <f>10^((1.11364+0.00165*'解析結果'!$K$22-V58)/(0.09722-0.00021*'解析結果'!$K$22))</f>
        <v>1961226489.9620738</v>
      </c>
      <c r="W137" s="77">
        <f>10^((1.11364+0.00165*'解析結果'!$K$22-W58)/(0.09722-0.00021*'解析結果'!$K$22))</f>
        <v>1137133375.1025178</v>
      </c>
      <c r="X137" s="77">
        <f>10^((1.11364+0.00165*'解析結果'!$K$22-X58)/(0.09722-0.00021*'解析結果'!$K$22))</f>
        <v>404660454.3275875</v>
      </c>
      <c r="Y137" s="77">
        <f>10^((1.11364+0.00165*'解析結果'!$K$22-Y58)/(0.09722-0.00021*'解析結果'!$K$22))</f>
        <v>154327686.41703582</v>
      </c>
      <c r="Z137" s="77">
        <f>10^((1.11364+0.00165*'解析結果'!$K$22-Z58)/(0.09722-0.00021*'解析結果'!$K$22))</f>
        <v>1608830415189.883</v>
      </c>
      <c r="AA137" s="77">
        <f>10^((1.11364+0.00165*'解析結果'!$K$22-AA58)/(0.09722-0.00021*'解析結果'!$K$22))</f>
        <v>1371474691455.2625</v>
      </c>
      <c r="AB137" s="77">
        <f>10^((1.11364+0.00165*'解析結果'!$K$22-AB58)/(0.09722-0.00021*'解析結果'!$K$22))</f>
        <v>1178241484564.1428</v>
      </c>
      <c r="AC137" s="77">
        <f>10^((1.11364+0.00165*'解析結果'!$K$22-AC58)/(0.09722-0.00021*'解析結果'!$K$22))</f>
        <v>1019360339914.6392</v>
      </c>
      <c r="AD137" s="77">
        <f>10^((1.11364+0.00165*'解析結果'!$K$22-AD58)/(0.09722-0.00021*'解析結果'!$K$22))</f>
        <v>887560074790.7047</v>
      </c>
      <c r="AE137" s="77">
        <f>10^((1.11364+0.00165*'解析結果'!$K$22-AE58)/(0.09722-0.00021*'解析結果'!$K$22))</f>
        <v>777346736446.926</v>
      </c>
      <c r="AF137" s="77">
        <f>10^((1.11364+0.00165*'解析結果'!$K$22-AF58)/(0.09722-0.00021*'解析結果'!$K$22))</f>
        <v>684512994216.725</v>
      </c>
      <c r="AG137" s="77">
        <f>10^((1.11364+0.00165*'解析結果'!$K$22-AG58)/(0.09722-0.00021*'解析結果'!$K$22))</f>
        <v>605797853257.7007</v>
      </c>
      <c r="AH137" s="77">
        <f>10^((1.11364+0.00165*'解析結果'!$K$22-AH58)/(0.09722-0.00021*'解析結果'!$K$22))</f>
        <v>538646289765.5865</v>
      </c>
      <c r="AI137" s="77">
        <f>10^((1.11364+0.00165*'解析結果'!$K$22-AI58)/(0.09722-0.00021*'解析結果'!$K$22))</f>
        <v>481036681822.48553</v>
      </c>
      <c r="AJ137" s="77">
        <f>10^((1.11364+0.00165*'解析結果'!$K$22-AJ58)/(0.09722-0.00021*'解析結果'!$K$22))</f>
        <v>431355089172.43665</v>
      </c>
      <c r="AK137" s="77">
        <f>10^((1.11364+0.00165*'解析結果'!$K$22-AK58)/(0.09722-0.00021*'解析結果'!$K$22))</f>
        <v>350825213309.83777</v>
      </c>
      <c r="AL137" s="77">
        <f>10^((1.11364+0.00165*'解析結果'!$K$22-AL58)/(0.09722-0.00021*'解析結果'!$K$22))</f>
        <v>289308646898.93274</v>
      </c>
      <c r="AM137" s="77">
        <f>10^((1.11364+0.00165*'解析結果'!$K$22-AM58)/(0.09722-0.00021*'解析結果'!$K$22))</f>
        <v>1750050323291.943</v>
      </c>
      <c r="AN137" s="77">
        <f>10^((1.11364+0.00165*'解析結果'!$K$22-AN58)/(0.09722-0.00021*'解析結果'!$K$22))</f>
        <v>1615806318177.2183</v>
      </c>
      <c r="AO137" s="77">
        <f>10^((1.11364+0.00165*'解析結果'!$K$22-AO58)/(0.09722-0.00021*'解析結果'!$K$22))</f>
        <v>1497657680194.1885</v>
      </c>
      <c r="AP137" s="77">
        <f>10^((1.11364+0.00165*'解析結果'!$K$22-AP58)/(0.09722-0.00021*'解析結果'!$K$22))</f>
        <v>1393026150906.43</v>
      </c>
      <c r="AQ137" s="77">
        <f>10^((1.11364+0.00165*'解析結果'!$K$22-AQ58)/(0.09722-0.00021*'解析結果'!$K$22))</f>
        <v>1299853123646.4253</v>
      </c>
      <c r="AR137" s="77">
        <f>10^((1.11364+0.00165*'解析結果'!$K$22-AR58)/(0.09722-0.00021*'解析結果'!$K$22))</f>
        <v>1216473893084.7593</v>
      </c>
      <c r="AS137" s="77">
        <f>10^((1.11364+0.00165*'解析結果'!$K$22-AS58)/(0.09722-0.00021*'解析結果'!$K$22))</f>
        <v>1141527166695.381</v>
      </c>
      <c r="AT137" s="77">
        <f>10^((1.11364+0.00165*'解析結果'!$K$22-AT58)/(0.09722-0.00021*'解析結果'!$K$22))</f>
        <v>1073888689078.2701</v>
      </c>
      <c r="AU137" s="77">
        <f>10^((1.11364+0.00165*'解析結果'!$K$22-AU58)/(0.09722-0.00021*'解析結果'!$K$22))</f>
        <v>1012621722411.296</v>
      </c>
      <c r="AV137" s="77">
        <f>10^((1.11364+0.00165*'解析結果'!$K$22-AV58)/(0.09722-0.00021*'解析結果'!$K$22))</f>
        <v>956939542203.1509</v>
      </c>
      <c r="AW137" s="77">
        <f>10^((1.11364+0.00165*'解析結果'!$K$22-AW58)/(0.09722-0.00021*'解析結果'!$K$22))</f>
        <v>906176647880.0504</v>
      </c>
      <c r="AX137" s="77">
        <f>10^((1.11364+0.00165*'解析結果'!$K$22-AX58)/(0.09722-0.00021*'解析結果'!$K$22))</f>
        <v>817223416107.3853</v>
      </c>
      <c r="AY137" s="77">
        <f>10^((1.11364+0.00165*'解析結果'!$K$22-AY58)/(0.09722-0.00021*'解析結果'!$K$22))</f>
        <v>742123373613.0823</v>
      </c>
      <c r="AZ137" s="77">
        <f>10^((1.11364+0.00165*'解析結果'!$K$22-AZ58)/(0.09722-0.00021*'解析結果'!$K$22))</f>
        <v>1887716532334.39</v>
      </c>
      <c r="BA137" s="77">
        <f>10^((1.11364+0.00165*'解析結果'!$K$22-BA58)/(0.09722-0.00021*'解析結果'!$K$22))</f>
        <v>1872710544371.808</v>
      </c>
      <c r="BB137" s="77">
        <f>10^((1.11364+0.00165*'解析結果'!$K$22-BB58)/(0.09722-0.00021*'解析結果'!$K$22))</f>
        <v>1858544574173.0542</v>
      </c>
      <c r="BC137" s="77">
        <f>10^((1.11364+0.00165*'解析結果'!$K$22-BC58)/(0.09722-0.00021*'解析結果'!$K$22))</f>
        <v>1845132899376.2627</v>
      </c>
      <c r="BD137" s="77">
        <f>10^((1.11364+0.00165*'解析結果'!$K$22-BD58)/(0.09722-0.00021*'解析結果'!$K$22))</f>
        <v>1832403673795.1687</v>
      </c>
      <c r="BE137" s="77">
        <f>10^((1.11364+0.00165*'解析結果'!$K$22-BE58)/(0.09722-0.00021*'解析結果'!$K$22))</f>
        <v>1820295958708.2903</v>
      </c>
      <c r="BF137" s="77">
        <f>10^((1.11364+0.00165*'解析結果'!$K$22-BF58)/(0.09722-0.00021*'解析結果'!$K$22))</f>
        <v>1808757524286.9907</v>
      </c>
      <c r="BG137" s="77">
        <f>10^((1.11364+0.00165*'解析結果'!$K$22-BG58)/(0.09722-0.00021*'解析結果'!$K$22))</f>
        <v>1797743190559.5464</v>
      </c>
      <c r="BH137" s="77">
        <f>10^((1.11364+0.00165*'解析結果'!$K$22-BH58)/(0.09722-0.00021*'解析結果'!$K$22))</f>
        <v>1787213554571.183</v>
      </c>
      <c r="BI137" s="77">
        <f>10^((1.11364+0.00165*'解析結果'!$K$22-BI58)/(0.09722-0.00021*'解析結果'!$K$22))</f>
        <v>1777133999303.1724</v>
      </c>
      <c r="BJ137" s="77">
        <f>10^((1.11364+0.00165*'解析結果'!$K$22-BJ58)/(0.09722-0.00021*'解析結果'!$K$22))</f>
        <v>1767473911690.0706</v>
      </c>
      <c r="BK137" s="77">
        <f>10^((1.11364+0.00165*'解析結果'!$K$22-BK58)/(0.09722-0.00021*'解析結果'!$K$22))</f>
        <v>1749306080854.014</v>
      </c>
      <c r="BL137" s="77">
        <f>10^((1.11364+0.00165*'解析結果'!$K$22-BL58)/(0.09722-0.00021*'解析結果'!$K$22))</f>
        <v>1732524307900.8855</v>
      </c>
    </row>
    <row r="138" ht="13.5" customHeight="1"/>
    <row r="139" spans="13:64" ht="13.5" customHeight="1">
      <c r="M139" s="178" t="s">
        <v>98</v>
      </c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80"/>
      <c r="Z139" s="178" t="s">
        <v>99</v>
      </c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80"/>
      <c r="AM139" s="178" t="s">
        <v>100</v>
      </c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80"/>
      <c r="AZ139" s="178" t="s">
        <v>101</v>
      </c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80"/>
    </row>
    <row r="140" spans="12:64" ht="13.5" customHeight="1">
      <c r="L140" s="67" t="s">
        <v>73</v>
      </c>
      <c r="M140" s="66" t="s">
        <v>143</v>
      </c>
      <c r="N140" s="66" t="s">
        <v>144</v>
      </c>
      <c r="O140" s="66" t="s">
        <v>145</v>
      </c>
      <c r="P140" s="66" t="s">
        <v>146</v>
      </c>
      <c r="Q140" s="66" t="s">
        <v>147</v>
      </c>
      <c r="R140" s="66" t="s">
        <v>148</v>
      </c>
      <c r="S140" s="66" t="s">
        <v>149</v>
      </c>
      <c r="T140" s="66" t="s">
        <v>150</v>
      </c>
      <c r="U140" s="66" t="s">
        <v>151</v>
      </c>
      <c r="V140" s="66" t="s">
        <v>152</v>
      </c>
      <c r="W140" s="66" t="s">
        <v>153</v>
      </c>
      <c r="X140" s="66" t="s">
        <v>154</v>
      </c>
      <c r="Y140" s="66" t="s">
        <v>155</v>
      </c>
      <c r="Z140" s="66" t="s">
        <v>143</v>
      </c>
      <c r="AA140" s="66" t="s">
        <v>144</v>
      </c>
      <c r="AB140" s="66" t="s">
        <v>145</v>
      </c>
      <c r="AC140" s="66" t="s">
        <v>146</v>
      </c>
      <c r="AD140" s="66" t="s">
        <v>147</v>
      </c>
      <c r="AE140" s="66" t="s">
        <v>148</v>
      </c>
      <c r="AF140" s="66" t="s">
        <v>149</v>
      </c>
      <c r="AG140" s="66" t="s">
        <v>150</v>
      </c>
      <c r="AH140" s="66" t="s">
        <v>151</v>
      </c>
      <c r="AI140" s="66" t="s">
        <v>152</v>
      </c>
      <c r="AJ140" s="66" t="s">
        <v>153</v>
      </c>
      <c r="AK140" s="66" t="s">
        <v>154</v>
      </c>
      <c r="AL140" s="66" t="s">
        <v>155</v>
      </c>
      <c r="AM140" s="66" t="s">
        <v>143</v>
      </c>
      <c r="AN140" s="66" t="s">
        <v>144</v>
      </c>
      <c r="AO140" s="66" t="s">
        <v>145</v>
      </c>
      <c r="AP140" s="66" t="s">
        <v>146</v>
      </c>
      <c r="AQ140" s="66" t="s">
        <v>147</v>
      </c>
      <c r="AR140" s="66" t="s">
        <v>148</v>
      </c>
      <c r="AS140" s="66" t="s">
        <v>149</v>
      </c>
      <c r="AT140" s="66" t="s">
        <v>150</v>
      </c>
      <c r="AU140" s="66" t="s">
        <v>151</v>
      </c>
      <c r="AV140" s="66" t="s">
        <v>152</v>
      </c>
      <c r="AW140" s="66" t="s">
        <v>153</v>
      </c>
      <c r="AX140" s="66" t="s">
        <v>154</v>
      </c>
      <c r="AY140" s="66" t="s">
        <v>155</v>
      </c>
      <c r="AZ140" s="66" t="s">
        <v>143</v>
      </c>
      <c r="BA140" s="66" t="s">
        <v>144</v>
      </c>
      <c r="BB140" s="66" t="s">
        <v>145</v>
      </c>
      <c r="BC140" s="66" t="s">
        <v>146</v>
      </c>
      <c r="BD140" s="66" t="s">
        <v>147</v>
      </c>
      <c r="BE140" s="66" t="s">
        <v>148</v>
      </c>
      <c r="BF140" s="66" t="s">
        <v>149</v>
      </c>
      <c r="BG140" s="66" t="s">
        <v>150</v>
      </c>
      <c r="BH140" s="66" t="s">
        <v>151</v>
      </c>
      <c r="BI140" s="66" t="s">
        <v>152</v>
      </c>
      <c r="BJ140" s="66" t="s">
        <v>153</v>
      </c>
      <c r="BK140" s="66" t="s">
        <v>154</v>
      </c>
      <c r="BL140" s="66" t="s">
        <v>155</v>
      </c>
    </row>
    <row r="141" spans="12:64" ht="13.5" customHeight="1">
      <c r="L141" s="67">
        <v>19</v>
      </c>
      <c r="M141" s="94">
        <f aca="true" t="shared" si="168" ref="M141:AR141">M65/M123</f>
        <v>0</v>
      </c>
      <c r="N141" s="94">
        <f t="shared" si="168"/>
        <v>0</v>
      </c>
      <c r="O141" s="94">
        <f t="shared" si="168"/>
        <v>0</v>
      </c>
      <c r="P141" s="94">
        <f t="shared" si="168"/>
        <v>0</v>
      </c>
      <c r="Q141" s="94">
        <f t="shared" si="168"/>
        <v>0</v>
      </c>
      <c r="R141" s="94">
        <f t="shared" si="168"/>
        <v>0</v>
      </c>
      <c r="S141" s="94">
        <f t="shared" si="168"/>
        <v>0</v>
      </c>
      <c r="T141" s="94">
        <f t="shared" si="168"/>
        <v>0</v>
      </c>
      <c r="U141" s="94">
        <f t="shared" si="168"/>
        <v>0</v>
      </c>
      <c r="V141" s="94">
        <f t="shared" si="168"/>
        <v>0</v>
      </c>
      <c r="W141" s="94">
        <f t="shared" si="168"/>
        <v>0</v>
      </c>
      <c r="X141" s="94">
        <f t="shared" si="168"/>
        <v>0</v>
      </c>
      <c r="Y141" s="94">
        <f t="shared" si="168"/>
        <v>0</v>
      </c>
      <c r="Z141" s="94">
        <f t="shared" si="168"/>
        <v>0</v>
      </c>
      <c r="AA141" s="94">
        <f t="shared" si="168"/>
        <v>0</v>
      </c>
      <c r="AB141" s="94">
        <f t="shared" si="168"/>
        <v>0</v>
      </c>
      <c r="AC141" s="94">
        <f t="shared" si="168"/>
        <v>0</v>
      </c>
      <c r="AD141" s="94">
        <f t="shared" si="168"/>
        <v>0</v>
      </c>
      <c r="AE141" s="94">
        <f t="shared" si="168"/>
        <v>0</v>
      </c>
      <c r="AF141" s="94">
        <f t="shared" si="168"/>
        <v>0</v>
      </c>
      <c r="AG141" s="94">
        <f t="shared" si="168"/>
        <v>0</v>
      </c>
      <c r="AH141" s="94">
        <f t="shared" si="168"/>
        <v>0</v>
      </c>
      <c r="AI141" s="94">
        <f t="shared" si="168"/>
        <v>0</v>
      </c>
      <c r="AJ141" s="94">
        <f t="shared" si="168"/>
        <v>0</v>
      </c>
      <c r="AK141" s="94">
        <f t="shared" si="168"/>
        <v>0</v>
      </c>
      <c r="AL141" s="94">
        <f t="shared" si="168"/>
        <v>0</v>
      </c>
      <c r="AM141" s="94">
        <f t="shared" si="168"/>
        <v>0</v>
      </c>
      <c r="AN141" s="94">
        <f t="shared" si="168"/>
        <v>0</v>
      </c>
      <c r="AO141" s="94">
        <f t="shared" si="168"/>
        <v>0</v>
      </c>
      <c r="AP141" s="94">
        <f t="shared" si="168"/>
        <v>0</v>
      </c>
      <c r="AQ141" s="94">
        <f t="shared" si="168"/>
        <v>0</v>
      </c>
      <c r="AR141" s="94">
        <f t="shared" si="168"/>
        <v>0</v>
      </c>
      <c r="AS141" s="94">
        <f aca="true" t="shared" si="169" ref="AS141:BL141">AS65/AS123</f>
        <v>0</v>
      </c>
      <c r="AT141" s="94">
        <f t="shared" si="169"/>
        <v>0</v>
      </c>
      <c r="AU141" s="94">
        <f t="shared" si="169"/>
        <v>0</v>
      </c>
      <c r="AV141" s="94">
        <f t="shared" si="169"/>
        <v>0</v>
      </c>
      <c r="AW141" s="94">
        <f t="shared" si="169"/>
        <v>0</v>
      </c>
      <c r="AX141" s="94">
        <f t="shared" si="169"/>
        <v>0</v>
      </c>
      <c r="AY141" s="94">
        <f t="shared" si="169"/>
        <v>0</v>
      </c>
      <c r="AZ141" s="94">
        <f t="shared" si="169"/>
        <v>0</v>
      </c>
      <c r="BA141" s="94">
        <f t="shared" si="169"/>
        <v>0</v>
      </c>
      <c r="BB141" s="94">
        <f t="shared" si="169"/>
        <v>0</v>
      </c>
      <c r="BC141" s="94">
        <f t="shared" si="169"/>
        <v>0</v>
      </c>
      <c r="BD141" s="94">
        <f t="shared" si="169"/>
        <v>0</v>
      </c>
      <c r="BE141" s="94">
        <f t="shared" si="169"/>
        <v>0</v>
      </c>
      <c r="BF141" s="94">
        <f t="shared" si="169"/>
        <v>0</v>
      </c>
      <c r="BG141" s="94">
        <f t="shared" si="169"/>
        <v>0</v>
      </c>
      <c r="BH141" s="94">
        <f t="shared" si="169"/>
        <v>0</v>
      </c>
      <c r="BI141" s="94">
        <f t="shared" si="169"/>
        <v>0</v>
      </c>
      <c r="BJ141" s="94">
        <f t="shared" si="169"/>
        <v>0</v>
      </c>
      <c r="BK141" s="94">
        <f t="shared" si="169"/>
        <v>0</v>
      </c>
      <c r="BL141" s="94">
        <f t="shared" si="169"/>
        <v>0</v>
      </c>
    </row>
    <row r="142" spans="12:64" ht="13.5" customHeight="1">
      <c r="L142" s="67">
        <v>17</v>
      </c>
      <c r="M142" s="94">
        <f aca="true" t="shared" si="170" ref="M142:AR142">M66/M124</f>
        <v>0</v>
      </c>
      <c r="N142" s="94">
        <f t="shared" si="170"/>
        <v>0</v>
      </c>
      <c r="O142" s="94">
        <f t="shared" si="170"/>
        <v>0</v>
      </c>
      <c r="P142" s="94">
        <f t="shared" si="170"/>
        <v>0</v>
      </c>
      <c r="Q142" s="94">
        <f t="shared" si="170"/>
        <v>0</v>
      </c>
      <c r="R142" s="94">
        <f t="shared" si="170"/>
        <v>0</v>
      </c>
      <c r="S142" s="94">
        <f t="shared" si="170"/>
        <v>0</v>
      </c>
      <c r="T142" s="94">
        <f t="shared" si="170"/>
        <v>0</v>
      </c>
      <c r="U142" s="94">
        <f t="shared" si="170"/>
        <v>0</v>
      </c>
      <c r="V142" s="94">
        <f t="shared" si="170"/>
        <v>0</v>
      </c>
      <c r="W142" s="94">
        <f t="shared" si="170"/>
        <v>0</v>
      </c>
      <c r="X142" s="94">
        <f t="shared" si="170"/>
        <v>0</v>
      </c>
      <c r="Y142" s="94">
        <f t="shared" si="170"/>
        <v>0</v>
      </c>
      <c r="Z142" s="94">
        <f t="shared" si="170"/>
        <v>0</v>
      </c>
      <c r="AA142" s="94">
        <f t="shared" si="170"/>
        <v>0</v>
      </c>
      <c r="AB142" s="94">
        <f t="shared" si="170"/>
        <v>0</v>
      </c>
      <c r="AC142" s="94">
        <f t="shared" si="170"/>
        <v>0</v>
      </c>
      <c r="AD142" s="94">
        <f t="shared" si="170"/>
        <v>0</v>
      </c>
      <c r="AE142" s="94">
        <f t="shared" si="170"/>
        <v>0</v>
      </c>
      <c r="AF142" s="94">
        <f t="shared" si="170"/>
        <v>0</v>
      </c>
      <c r="AG142" s="94">
        <f t="shared" si="170"/>
        <v>0</v>
      </c>
      <c r="AH142" s="94">
        <f t="shared" si="170"/>
        <v>0</v>
      </c>
      <c r="AI142" s="94">
        <f t="shared" si="170"/>
        <v>0</v>
      </c>
      <c r="AJ142" s="94">
        <f t="shared" si="170"/>
        <v>0</v>
      </c>
      <c r="AK142" s="94">
        <f t="shared" si="170"/>
        <v>0</v>
      </c>
      <c r="AL142" s="94">
        <f t="shared" si="170"/>
        <v>0</v>
      </c>
      <c r="AM142" s="94">
        <f t="shared" si="170"/>
        <v>0</v>
      </c>
      <c r="AN142" s="94">
        <f t="shared" si="170"/>
        <v>0</v>
      </c>
      <c r="AO142" s="94">
        <f t="shared" si="170"/>
        <v>0</v>
      </c>
      <c r="AP142" s="94">
        <f t="shared" si="170"/>
        <v>0</v>
      </c>
      <c r="AQ142" s="94">
        <f t="shared" si="170"/>
        <v>0</v>
      </c>
      <c r="AR142" s="94">
        <f t="shared" si="170"/>
        <v>0</v>
      </c>
      <c r="AS142" s="94">
        <f aca="true" t="shared" si="171" ref="AS142:BL142">AS66/AS124</f>
        <v>0</v>
      </c>
      <c r="AT142" s="94">
        <f t="shared" si="171"/>
        <v>0</v>
      </c>
      <c r="AU142" s="94">
        <f t="shared" si="171"/>
        <v>0</v>
      </c>
      <c r="AV142" s="94">
        <f t="shared" si="171"/>
        <v>0</v>
      </c>
      <c r="AW142" s="94">
        <f t="shared" si="171"/>
        <v>0</v>
      </c>
      <c r="AX142" s="94">
        <f t="shared" si="171"/>
        <v>0</v>
      </c>
      <c r="AY142" s="94">
        <f t="shared" si="171"/>
        <v>0</v>
      </c>
      <c r="AZ142" s="94">
        <f t="shared" si="171"/>
        <v>0</v>
      </c>
      <c r="BA142" s="94">
        <f t="shared" si="171"/>
        <v>0</v>
      </c>
      <c r="BB142" s="94">
        <f t="shared" si="171"/>
        <v>0</v>
      </c>
      <c r="BC142" s="94">
        <f t="shared" si="171"/>
        <v>0</v>
      </c>
      <c r="BD142" s="94">
        <f t="shared" si="171"/>
        <v>0</v>
      </c>
      <c r="BE142" s="94">
        <f t="shared" si="171"/>
        <v>0</v>
      </c>
      <c r="BF142" s="94">
        <f t="shared" si="171"/>
        <v>0</v>
      </c>
      <c r="BG142" s="94">
        <f t="shared" si="171"/>
        <v>0</v>
      </c>
      <c r="BH142" s="94">
        <f t="shared" si="171"/>
        <v>0</v>
      </c>
      <c r="BI142" s="94">
        <f t="shared" si="171"/>
        <v>0</v>
      </c>
      <c r="BJ142" s="94">
        <f t="shared" si="171"/>
        <v>0</v>
      </c>
      <c r="BK142" s="94">
        <f t="shared" si="171"/>
        <v>0</v>
      </c>
      <c r="BL142" s="94">
        <f t="shared" si="171"/>
        <v>0</v>
      </c>
    </row>
    <row r="143" spans="12:64" ht="13.5" customHeight="1">
      <c r="L143" s="67">
        <v>15</v>
      </c>
      <c r="M143" s="94">
        <f aca="true" t="shared" si="172" ref="M143:AR143">M67/M125</f>
        <v>0.0020797883810347566</v>
      </c>
      <c r="N143" s="94">
        <f t="shared" si="172"/>
        <v>0.0011173125151030308</v>
      </c>
      <c r="O143" s="94">
        <f t="shared" si="172"/>
        <v>0.0017792648277465885</v>
      </c>
      <c r="P143" s="94">
        <f t="shared" si="172"/>
        <v>0.0019963871623078474</v>
      </c>
      <c r="Q143" s="94">
        <f t="shared" si="172"/>
        <v>0.0020557009816985104</v>
      </c>
      <c r="R143" s="94">
        <f t="shared" si="172"/>
        <v>0.0025988388808805534</v>
      </c>
      <c r="S143" s="94">
        <f t="shared" si="172"/>
        <v>0.0027153152542673128</v>
      </c>
      <c r="T143" s="94">
        <f t="shared" si="172"/>
        <v>0.0022258901335169314</v>
      </c>
      <c r="U143" s="94">
        <f t="shared" si="172"/>
        <v>0.001780088082514792</v>
      </c>
      <c r="V143" s="94">
        <f t="shared" si="172"/>
        <v>0.00165394087765418</v>
      </c>
      <c r="W143" s="94">
        <f t="shared" si="172"/>
        <v>0</v>
      </c>
      <c r="X143" s="94">
        <f t="shared" si="172"/>
        <v>0</v>
      </c>
      <c r="Y143" s="94">
        <f t="shared" si="172"/>
        <v>0</v>
      </c>
      <c r="Z143" s="94">
        <f t="shared" si="172"/>
        <v>0.0009760786699977038</v>
      </c>
      <c r="AA143" s="94">
        <f t="shared" si="172"/>
        <v>0.00027691753482309836</v>
      </c>
      <c r="AB143" s="94">
        <f t="shared" si="172"/>
        <v>0.00024021627876728206</v>
      </c>
      <c r="AC143" s="94">
        <f t="shared" si="172"/>
        <v>0.00015100116610394093</v>
      </c>
      <c r="AD143" s="94">
        <f t="shared" si="172"/>
        <v>8.936667052980589E-05</v>
      </c>
      <c r="AE143" s="94">
        <f t="shared" si="172"/>
        <v>6.647572405265966E-05</v>
      </c>
      <c r="AF143" s="94">
        <f t="shared" si="172"/>
        <v>4.176107303398751E-05</v>
      </c>
      <c r="AG143" s="94">
        <f t="shared" si="172"/>
        <v>2.100096479368003E-05</v>
      </c>
      <c r="AH143" s="94">
        <f t="shared" si="172"/>
        <v>1.0497376792385307E-05</v>
      </c>
      <c r="AI143" s="94">
        <f t="shared" si="172"/>
        <v>6.203793934826881E-06</v>
      </c>
      <c r="AJ143" s="94">
        <f t="shared" si="172"/>
        <v>0</v>
      </c>
      <c r="AK143" s="94">
        <f t="shared" si="172"/>
        <v>0</v>
      </c>
      <c r="AL143" s="94">
        <f t="shared" si="172"/>
        <v>0</v>
      </c>
      <c r="AM143" s="94">
        <f t="shared" si="172"/>
        <v>3.9013662015021416E-05</v>
      </c>
      <c r="AN143" s="94">
        <f t="shared" si="172"/>
        <v>1.0219299245525296E-05</v>
      </c>
      <c r="AO143" s="94">
        <f t="shared" si="172"/>
        <v>8.216679565529719E-06</v>
      </c>
      <c r="AP143" s="94">
        <f t="shared" si="172"/>
        <v>4.804198333967206E-06</v>
      </c>
      <c r="AQ143" s="94">
        <f t="shared" si="172"/>
        <v>2.653085328284351E-06</v>
      </c>
      <c r="AR143" s="94">
        <f t="shared" si="172"/>
        <v>1.8469163545782417E-06</v>
      </c>
      <c r="AS143" s="94">
        <f aca="true" t="shared" si="173" ref="AS143:BL143">AS67/AS125</f>
        <v>1.0887778033790402E-06</v>
      </c>
      <c r="AT143" s="94">
        <f t="shared" si="173"/>
        <v>5.150861503836859E-07</v>
      </c>
      <c r="AU143" s="94">
        <f t="shared" si="173"/>
        <v>2.427780301175875E-07</v>
      </c>
      <c r="AV143" s="94">
        <f t="shared" si="173"/>
        <v>1.3558861428668573E-07</v>
      </c>
      <c r="AW143" s="94">
        <f t="shared" si="173"/>
        <v>0</v>
      </c>
      <c r="AX143" s="94">
        <f t="shared" si="173"/>
        <v>0</v>
      </c>
      <c r="AY143" s="94">
        <f t="shared" si="173"/>
        <v>0</v>
      </c>
      <c r="AZ143" s="94">
        <f t="shared" si="173"/>
        <v>3.616849810482943E-05</v>
      </c>
      <c r="BA143" s="94">
        <f t="shared" si="173"/>
        <v>8.817384158961222E-06</v>
      </c>
      <c r="BB143" s="94">
        <f t="shared" si="173"/>
        <v>6.621188121078904E-06</v>
      </c>
      <c r="BC143" s="94">
        <f t="shared" si="173"/>
        <v>3.6270416703424007E-06</v>
      </c>
      <c r="BD143" s="94">
        <f t="shared" si="173"/>
        <v>1.8820204852178355E-06</v>
      </c>
      <c r="BE143" s="94">
        <f t="shared" si="173"/>
        <v>1.234263866437416E-06</v>
      </c>
      <c r="BF143" s="94">
        <f t="shared" si="173"/>
        <v>6.871398871123059E-07</v>
      </c>
      <c r="BG143" s="94">
        <f t="shared" si="173"/>
        <v>3.076886585929691E-07</v>
      </c>
      <c r="BH143" s="94">
        <f t="shared" si="173"/>
        <v>1.375562010440774E-07</v>
      </c>
      <c r="BI143" s="94">
        <f t="shared" si="173"/>
        <v>7.30108739883071E-08</v>
      </c>
      <c r="BJ143" s="94">
        <f t="shared" si="173"/>
        <v>0</v>
      </c>
      <c r="BK143" s="94">
        <f t="shared" si="173"/>
        <v>0</v>
      </c>
      <c r="BL143" s="94">
        <f t="shared" si="173"/>
        <v>0</v>
      </c>
    </row>
    <row r="144" spans="12:64" ht="13.5" customHeight="1">
      <c r="L144" s="67">
        <v>13</v>
      </c>
      <c r="M144" s="94">
        <f aca="true" t="shared" si="174" ref="M144:AR144">M68/M126</f>
        <v>0.0030296863400825907</v>
      </c>
      <c r="N144" s="94">
        <f t="shared" si="174"/>
        <v>0.001627620625001663</v>
      </c>
      <c r="O144" s="94">
        <f t="shared" si="174"/>
        <v>0.002591905211688543</v>
      </c>
      <c r="P144" s="94">
        <f t="shared" si="174"/>
        <v>0.002908193434637354</v>
      </c>
      <c r="Q144" s="94">
        <f t="shared" si="174"/>
        <v>0.002994597546721413</v>
      </c>
      <c r="R144" s="94">
        <f t="shared" si="174"/>
        <v>0.003785801829300516</v>
      </c>
      <c r="S144" s="94">
        <f t="shared" si="174"/>
        <v>0.003955476244548795</v>
      </c>
      <c r="T144" s="94">
        <f t="shared" si="174"/>
        <v>0.0032425168798595173</v>
      </c>
      <c r="U144" s="94">
        <f t="shared" si="174"/>
        <v>0.002593104470107518</v>
      </c>
      <c r="V144" s="94">
        <f t="shared" si="174"/>
        <v>0.0024093422821412315</v>
      </c>
      <c r="W144" s="94">
        <f t="shared" si="174"/>
        <v>0</v>
      </c>
      <c r="X144" s="94">
        <f t="shared" si="174"/>
        <v>0</v>
      </c>
      <c r="Y144" s="94">
        <f t="shared" si="174"/>
        <v>0</v>
      </c>
      <c r="Z144" s="94">
        <f t="shared" si="174"/>
        <v>0.0014218813030711925</v>
      </c>
      <c r="AA144" s="94">
        <f t="shared" si="174"/>
        <v>0.00040339357611252503</v>
      </c>
      <c r="AB144" s="94">
        <f t="shared" si="174"/>
        <v>0.0003499298222276893</v>
      </c>
      <c r="AC144" s="94">
        <f t="shared" si="174"/>
        <v>0.0002199676536581296</v>
      </c>
      <c r="AD144" s="94">
        <f t="shared" si="174"/>
        <v>0.00013018294718432293</v>
      </c>
      <c r="AE144" s="94">
        <f t="shared" si="174"/>
        <v>9.683706041729105E-05</v>
      </c>
      <c r="AF144" s="94">
        <f t="shared" si="174"/>
        <v>6.083453185526234E-05</v>
      </c>
      <c r="AG144" s="94">
        <f t="shared" si="174"/>
        <v>3.0592697191774766E-05</v>
      </c>
      <c r="AH144" s="94">
        <f t="shared" si="174"/>
        <v>1.529182457436688E-05</v>
      </c>
      <c r="AI144" s="94">
        <f t="shared" si="174"/>
        <v>9.037241438804918E-06</v>
      </c>
      <c r="AJ144" s="94">
        <f t="shared" si="174"/>
        <v>0</v>
      </c>
      <c r="AK144" s="94">
        <f t="shared" si="174"/>
        <v>0</v>
      </c>
      <c r="AL144" s="94">
        <f t="shared" si="174"/>
        <v>0</v>
      </c>
      <c r="AM144" s="94">
        <f t="shared" si="174"/>
        <v>5.6832300805865E-05</v>
      </c>
      <c r="AN144" s="94">
        <f t="shared" si="174"/>
        <v>1.4886741176032611E-05</v>
      </c>
      <c r="AO144" s="94">
        <f t="shared" si="174"/>
        <v>1.1969468657256249E-05</v>
      </c>
      <c r="AP144" s="94">
        <f t="shared" si="174"/>
        <v>6.998411088452393E-06</v>
      </c>
      <c r="AQ144" s="94">
        <f t="shared" si="174"/>
        <v>3.864824157820104E-06</v>
      </c>
      <c r="AR144" s="94">
        <f t="shared" si="174"/>
        <v>2.6904550971464062E-06</v>
      </c>
      <c r="AS144" s="94">
        <f aca="true" t="shared" si="175" ref="AS144:BL144">AS68/AS126</f>
        <v>1.5860533063664046E-06</v>
      </c>
      <c r="AT144" s="94">
        <f t="shared" si="175"/>
        <v>7.503405096468354E-07</v>
      </c>
      <c r="AU144" s="94">
        <f t="shared" si="175"/>
        <v>3.536615976061294E-07</v>
      </c>
      <c r="AV144" s="94">
        <f t="shared" si="175"/>
        <v>1.975157551225083E-07</v>
      </c>
      <c r="AW144" s="94">
        <f t="shared" si="175"/>
        <v>0</v>
      </c>
      <c r="AX144" s="94">
        <f t="shared" si="175"/>
        <v>0</v>
      </c>
      <c r="AY144" s="94">
        <f t="shared" si="175"/>
        <v>0</v>
      </c>
      <c r="AZ144" s="94">
        <f t="shared" si="175"/>
        <v>5.2687670365283147E-05</v>
      </c>
      <c r="BA144" s="94">
        <f t="shared" si="175"/>
        <v>1.2844531965494718E-05</v>
      </c>
      <c r="BB144" s="94">
        <f t="shared" si="175"/>
        <v>9.64527131148287E-06</v>
      </c>
      <c r="BC144" s="94">
        <f t="shared" si="175"/>
        <v>5.283613805977462E-06</v>
      </c>
      <c r="BD144" s="94">
        <f t="shared" si="175"/>
        <v>2.741592273432754E-06</v>
      </c>
      <c r="BE144" s="94">
        <f t="shared" si="175"/>
        <v>1.797986954010435E-06</v>
      </c>
      <c r="BF144" s="94">
        <f t="shared" si="175"/>
        <v>1.0009760361649295E-06</v>
      </c>
      <c r="BG144" s="94">
        <f t="shared" si="175"/>
        <v>4.4821873919386785E-07</v>
      </c>
      <c r="BH144" s="94">
        <f t="shared" si="175"/>
        <v>2.0038199419575048E-07</v>
      </c>
      <c r="BI144" s="94">
        <f t="shared" si="175"/>
        <v>1.0635699747962425E-07</v>
      </c>
      <c r="BJ144" s="94">
        <f t="shared" si="175"/>
        <v>0</v>
      </c>
      <c r="BK144" s="94">
        <f t="shared" si="175"/>
        <v>0</v>
      </c>
      <c r="BL144" s="94">
        <f t="shared" si="175"/>
        <v>0</v>
      </c>
    </row>
    <row r="145" spans="12:64" ht="13.5" customHeight="1">
      <c r="L145" s="67">
        <v>11</v>
      </c>
      <c r="M145" s="94">
        <f aca="true" t="shared" si="176" ref="M145:AR145">M69/M127</f>
        <v>0.0026198117296989346</v>
      </c>
      <c r="N145" s="94">
        <f t="shared" si="176"/>
        <v>0.0014074260917593963</v>
      </c>
      <c r="O145" s="94">
        <f t="shared" si="176"/>
        <v>0.002241256326113395</v>
      </c>
      <c r="P145" s="94">
        <f t="shared" si="176"/>
        <v>0.002514755132073731</v>
      </c>
      <c r="Q145" s="94">
        <f t="shared" si="176"/>
        <v>0.0025894699642123836</v>
      </c>
      <c r="R145" s="94">
        <f t="shared" si="176"/>
        <v>0.0032736352629978214</v>
      </c>
      <c r="S145" s="94">
        <f t="shared" si="176"/>
        <v>0.0034203550793089547</v>
      </c>
      <c r="T145" s="94">
        <f t="shared" si="176"/>
        <v>0.002803849244463764</v>
      </c>
      <c r="U145" s="94">
        <f t="shared" si="176"/>
        <v>0.0022422933414741626</v>
      </c>
      <c r="V145" s="94">
        <f t="shared" si="176"/>
        <v>0.0020833916330233486</v>
      </c>
      <c r="W145" s="94">
        <f t="shared" si="176"/>
        <v>0</v>
      </c>
      <c r="X145" s="94">
        <f t="shared" si="176"/>
        <v>0</v>
      </c>
      <c r="Y145" s="94">
        <f t="shared" si="176"/>
        <v>0</v>
      </c>
      <c r="Z145" s="94">
        <f t="shared" si="176"/>
        <v>0.0012295204512570094</v>
      </c>
      <c r="AA145" s="94">
        <f t="shared" si="176"/>
        <v>0.00034882001097050327</v>
      </c>
      <c r="AB145" s="94">
        <f t="shared" si="176"/>
        <v>0.00030258916268493185</v>
      </c>
      <c r="AC145" s="94">
        <f t="shared" si="176"/>
        <v>0.0001902090759640192</v>
      </c>
      <c r="AD145" s="94">
        <f t="shared" si="176"/>
        <v>0.0001125709970461724</v>
      </c>
      <c r="AE145" s="94">
        <f t="shared" si="176"/>
        <v>8.373634702523949E-05</v>
      </c>
      <c r="AF145" s="94">
        <f t="shared" si="176"/>
        <v>5.2604462058212844E-05</v>
      </c>
      <c r="AG145" s="94">
        <f t="shared" si="176"/>
        <v>2.6453928872371295E-05</v>
      </c>
      <c r="AH145" s="94">
        <f t="shared" si="176"/>
        <v>1.32230524521336E-05</v>
      </c>
      <c r="AI145" s="94">
        <f t="shared" si="176"/>
        <v>7.81462780891602E-06</v>
      </c>
      <c r="AJ145" s="94">
        <f t="shared" si="176"/>
        <v>0</v>
      </c>
      <c r="AK145" s="94">
        <f t="shared" si="176"/>
        <v>0</v>
      </c>
      <c r="AL145" s="94">
        <f t="shared" si="176"/>
        <v>0</v>
      </c>
      <c r="AM145" s="94">
        <f t="shared" si="176"/>
        <v>4.914367745174723E-05</v>
      </c>
      <c r="AN145" s="94">
        <f t="shared" si="176"/>
        <v>1.2872771228489437E-05</v>
      </c>
      <c r="AO145" s="94">
        <f t="shared" si="176"/>
        <v>1.0350165286644444E-05</v>
      </c>
      <c r="AP145" s="94">
        <f t="shared" si="176"/>
        <v>6.051622973711154E-06</v>
      </c>
      <c r="AQ145" s="94">
        <f t="shared" si="176"/>
        <v>3.3419669646742716E-06</v>
      </c>
      <c r="AR145" s="94">
        <f t="shared" si="176"/>
        <v>2.326473776668363E-06</v>
      </c>
      <c r="AS145" s="94">
        <f aca="true" t="shared" si="177" ref="AS145:BL145">AS69/AS127</f>
        <v>1.3714822557615743E-06</v>
      </c>
      <c r="AT145" s="94">
        <f t="shared" si="177"/>
        <v>6.488298284988393E-07</v>
      </c>
      <c r="AU145" s="94">
        <f t="shared" si="177"/>
        <v>3.0581608052777886E-07</v>
      </c>
      <c r="AV145" s="94">
        <f t="shared" si="177"/>
        <v>1.7079460841355195E-07</v>
      </c>
      <c r="AW145" s="94">
        <f t="shared" si="177"/>
        <v>0</v>
      </c>
      <c r="AX145" s="94">
        <f t="shared" si="177"/>
        <v>0</v>
      </c>
      <c r="AY145" s="94">
        <f t="shared" si="177"/>
        <v>0</v>
      </c>
      <c r="AZ145" s="94">
        <f t="shared" si="177"/>
        <v>4.555975811995029E-05</v>
      </c>
      <c r="BA145" s="94">
        <f t="shared" si="177"/>
        <v>1.1106844646095828E-05</v>
      </c>
      <c r="BB145" s="94">
        <f t="shared" si="177"/>
        <v>8.340399659082433E-06</v>
      </c>
      <c r="BC145" s="94">
        <f t="shared" si="177"/>
        <v>4.568814019117799E-06</v>
      </c>
      <c r="BD145" s="94">
        <f t="shared" si="177"/>
        <v>2.3706928010888754E-06</v>
      </c>
      <c r="BE145" s="94">
        <f t="shared" si="177"/>
        <v>1.5547442154800113E-06</v>
      </c>
      <c r="BF145" s="94">
        <f t="shared" si="177"/>
        <v>8.655578387764526E-07</v>
      </c>
      <c r="BG145" s="94">
        <f t="shared" si="177"/>
        <v>3.8758095017154554E-07</v>
      </c>
      <c r="BH145" s="94">
        <f t="shared" si="177"/>
        <v>1.7327308502839345E-07</v>
      </c>
      <c r="BI145" s="94">
        <f t="shared" si="177"/>
        <v>9.196836842360518E-08</v>
      </c>
      <c r="BJ145" s="94">
        <f t="shared" si="177"/>
        <v>0</v>
      </c>
      <c r="BK145" s="94">
        <f t="shared" si="177"/>
        <v>0</v>
      </c>
      <c r="BL145" s="94">
        <f t="shared" si="177"/>
        <v>0</v>
      </c>
    </row>
    <row r="146" spans="12:64" ht="13.5" customHeight="1">
      <c r="L146" s="67">
        <v>9</v>
      </c>
      <c r="M146" s="94">
        <f aca="true" t="shared" si="178" ref="M146:AR146">M70/M128</f>
        <v>0.0016129494330029785</v>
      </c>
      <c r="N146" s="94">
        <f t="shared" si="178"/>
        <v>0.0008665153648112666</v>
      </c>
      <c r="O146" s="94">
        <f t="shared" si="178"/>
        <v>0.0013798827905982243</v>
      </c>
      <c r="P146" s="94">
        <f t="shared" si="178"/>
        <v>0.001548268838725205</v>
      </c>
      <c r="Q146" s="94">
        <f t="shared" si="178"/>
        <v>0.0015942688030618733</v>
      </c>
      <c r="R146" s="94">
        <f t="shared" si="178"/>
        <v>0.0020154914498064663</v>
      </c>
      <c r="S146" s="94">
        <f t="shared" si="178"/>
        <v>0.0021058229960953054</v>
      </c>
      <c r="T146" s="94">
        <f t="shared" si="178"/>
        <v>0.0017262565083649537</v>
      </c>
      <c r="U146" s="94">
        <f t="shared" si="178"/>
        <v>0.0013805212537821225</v>
      </c>
      <c r="V146" s="94">
        <f t="shared" si="178"/>
        <v>0.00128268963571452</v>
      </c>
      <c r="W146" s="94">
        <f t="shared" si="178"/>
        <v>0</v>
      </c>
      <c r="X146" s="94">
        <f t="shared" si="178"/>
        <v>0</v>
      </c>
      <c r="Y146" s="94">
        <f t="shared" si="178"/>
        <v>0</v>
      </c>
      <c r="Z146" s="94">
        <f t="shared" si="178"/>
        <v>0.0007569835237543755</v>
      </c>
      <c r="AA146" s="94">
        <f t="shared" si="178"/>
        <v>0.0002147593403513857</v>
      </c>
      <c r="AB146" s="94">
        <f t="shared" si="178"/>
        <v>0.0001862962184849796</v>
      </c>
      <c r="AC146" s="94">
        <f t="shared" si="178"/>
        <v>0.0001171067438740878</v>
      </c>
      <c r="AD146" s="94">
        <f t="shared" si="178"/>
        <v>6.930701309558188E-05</v>
      </c>
      <c r="AE146" s="94">
        <f t="shared" si="178"/>
        <v>5.155427465454621E-05</v>
      </c>
      <c r="AF146" s="94">
        <f t="shared" si="178"/>
        <v>3.238718885344156E-05</v>
      </c>
      <c r="AG146" s="94">
        <f t="shared" si="178"/>
        <v>1.6286990813761853E-05</v>
      </c>
      <c r="AH146" s="94">
        <f t="shared" si="178"/>
        <v>8.141086900808881E-06</v>
      </c>
      <c r="AI146" s="94">
        <f t="shared" si="178"/>
        <v>4.811261569154383E-06</v>
      </c>
      <c r="AJ146" s="94">
        <f t="shared" si="178"/>
        <v>0</v>
      </c>
      <c r="AK146" s="94">
        <f t="shared" si="178"/>
        <v>0</v>
      </c>
      <c r="AL146" s="94">
        <f t="shared" si="178"/>
        <v>0</v>
      </c>
      <c r="AM146" s="94">
        <f t="shared" si="178"/>
        <v>3.0256474456882375E-05</v>
      </c>
      <c r="AN146" s="94">
        <f t="shared" si="178"/>
        <v>7.925427930103594E-06</v>
      </c>
      <c r="AO146" s="94">
        <f t="shared" si="178"/>
        <v>6.37232555352315E-06</v>
      </c>
      <c r="AP146" s="94">
        <f t="shared" si="178"/>
        <v>3.72582568951124E-06</v>
      </c>
      <c r="AQ146" s="94">
        <f t="shared" si="178"/>
        <v>2.0575614879797073E-06</v>
      </c>
      <c r="AR146" s="94">
        <f t="shared" si="178"/>
        <v>1.4323489418855111E-06</v>
      </c>
      <c r="AS146" s="94">
        <f aca="true" t="shared" si="179" ref="AS146:BL146">AS70/AS128</f>
        <v>8.443856868518122E-07</v>
      </c>
      <c r="AT146" s="94">
        <f t="shared" si="179"/>
        <v>3.994675236120425E-07</v>
      </c>
      <c r="AU146" s="94">
        <f t="shared" si="179"/>
        <v>1.8828294724337158E-07</v>
      </c>
      <c r="AV146" s="94">
        <f t="shared" si="179"/>
        <v>1.0515376493571945E-07</v>
      </c>
      <c r="AW146" s="94">
        <f t="shared" si="179"/>
        <v>0</v>
      </c>
      <c r="AX146" s="94">
        <f t="shared" si="179"/>
        <v>0</v>
      </c>
      <c r="AY146" s="94">
        <f t="shared" si="179"/>
        <v>0</v>
      </c>
      <c r="AZ146" s="94">
        <f t="shared" si="179"/>
        <v>2.804994923653207E-05</v>
      </c>
      <c r="BA146" s="94">
        <f t="shared" si="179"/>
        <v>6.8381932072771674E-06</v>
      </c>
      <c r="BB146" s="94">
        <f t="shared" si="179"/>
        <v>5.134965520091441E-06</v>
      </c>
      <c r="BC146" s="94">
        <f t="shared" si="179"/>
        <v>2.8128990713691195E-06</v>
      </c>
      <c r="BD146" s="94">
        <f t="shared" si="179"/>
        <v>1.4595734365155917E-06</v>
      </c>
      <c r="BE146" s="94">
        <f t="shared" si="179"/>
        <v>9.57215273294204E-07</v>
      </c>
      <c r="BF146" s="94">
        <f t="shared" si="179"/>
        <v>5.329012804466661E-07</v>
      </c>
      <c r="BG146" s="94">
        <f t="shared" si="179"/>
        <v>2.386234349343078E-07</v>
      </c>
      <c r="BH146" s="94">
        <f t="shared" si="179"/>
        <v>1.066796980420195E-07</v>
      </c>
      <c r="BI146" s="94">
        <f t="shared" si="179"/>
        <v>5.662251451943439E-08</v>
      </c>
      <c r="BJ146" s="94">
        <f t="shared" si="179"/>
        <v>0</v>
      </c>
      <c r="BK146" s="94">
        <f t="shared" si="179"/>
        <v>0</v>
      </c>
      <c r="BL146" s="94">
        <f t="shared" si="179"/>
        <v>0</v>
      </c>
    </row>
    <row r="147" spans="12:64" ht="13.5" customHeight="1">
      <c r="L147" s="67">
        <v>7</v>
      </c>
      <c r="M147" s="94">
        <f aca="true" t="shared" si="180" ref="M147:AR147">M71/M129</f>
        <v>0.0009457256280793711</v>
      </c>
      <c r="N147" s="94">
        <f t="shared" si="180"/>
        <v>0.0005080666330009145</v>
      </c>
      <c r="O147" s="94">
        <f t="shared" si="180"/>
        <v>0.0008090709430268983</v>
      </c>
      <c r="P147" s="94">
        <f t="shared" si="180"/>
        <v>0.0009078012552526243</v>
      </c>
      <c r="Q147" s="94">
        <f t="shared" si="180"/>
        <v>0.0009347725565679609</v>
      </c>
      <c r="R147" s="94">
        <f t="shared" si="180"/>
        <v>0.0011817493333985312</v>
      </c>
      <c r="S147" s="94">
        <f t="shared" si="180"/>
        <v>0.0012347137082272875</v>
      </c>
      <c r="T147" s="94">
        <f t="shared" si="180"/>
        <v>0.0010121613159068817</v>
      </c>
      <c r="U147" s="94">
        <f t="shared" si="180"/>
        <v>0.0008094452951195543</v>
      </c>
      <c r="V147" s="94">
        <f t="shared" si="180"/>
        <v>0.000752083380015528</v>
      </c>
      <c r="W147" s="94">
        <f t="shared" si="180"/>
        <v>0</v>
      </c>
      <c r="X147" s="94">
        <f t="shared" si="180"/>
        <v>0</v>
      </c>
      <c r="Y147" s="94">
        <f t="shared" si="180"/>
        <v>0</v>
      </c>
      <c r="Z147" s="94">
        <f t="shared" si="180"/>
        <v>0.0004438444899760336</v>
      </c>
      <c r="AA147" s="94">
        <f t="shared" si="180"/>
        <v>0.00012592050803575925</v>
      </c>
      <c r="AB147" s="94">
        <f t="shared" si="180"/>
        <v>0.00010923163778761421</v>
      </c>
      <c r="AC147" s="94">
        <f t="shared" si="180"/>
        <v>6.866355921428742E-05</v>
      </c>
      <c r="AD147" s="94">
        <f t="shared" si="180"/>
        <v>4.063699527646822E-05</v>
      </c>
      <c r="AE147" s="94">
        <f t="shared" si="180"/>
        <v>3.0227977257212054E-05</v>
      </c>
      <c r="AF147" s="94">
        <f t="shared" si="180"/>
        <v>1.8989680577351153E-05</v>
      </c>
      <c r="AG147" s="94">
        <f t="shared" si="180"/>
        <v>9.549601681058671E-06</v>
      </c>
      <c r="AH147" s="94">
        <f t="shared" si="180"/>
        <v>4.773388653717313E-06</v>
      </c>
      <c r="AI147" s="94">
        <f t="shared" si="180"/>
        <v>2.8210018716279554E-06</v>
      </c>
      <c r="AJ147" s="94">
        <f t="shared" si="180"/>
        <v>0</v>
      </c>
      <c r="AK147" s="94">
        <f t="shared" si="180"/>
        <v>0</v>
      </c>
      <c r="AL147" s="94">
        <f t="shared" si="180"/>
        <v>0</v>
      </c>
      <c r="AM147" s="94">
        <f t="shared" si="180"/>
        <v>1.7740372217328892E-05</v>
      </c>
      <c r="AN147" s="94">
        <f t="shared" si="180"/>
        <v>4.646940662634628E-06</v>
      </c>
      <c r="AO147" s="94">
        <f t="shared" si="180"/>
        <v>3.736305344186668E-06</v>
      </c>
      <c r="AP147" s="94">
        <f t="shared" si="180"/>
        <v>2.1845748962923414E-06</v>
      </c>
      <c r="AQ147" s="94">
        <f t="shared" si="180"/>
        <v>1.2064163889556606E-06</v>
      </c>
      <c r="AR147" s="94">
        <f t="shared" si="180"/>
        <v>8.398335837295844E-07</v>
      </c>
      <c r="AS147" s="94">
        <f aca="true" t="shared" si="181" ref="AS147:BL147">AS71/AS129</f>
        <v>4.950912705009046E-07</v>
      </c>
      <c r="AT147" s="94">
        <f t="shared" si="181"/>
        <v>2.342210282203014E-07</v>
      </c>
      <c r="AU147" s="94">
        <f t="shared" si="181"/>
        <v>1.1039652260322484E-07</v>
      </c>
      <c r="AV147" s="94">
        <f t="shared" si="181"/>
        <v>6.165513211632108E-08</v>
      </c>
      <c r="AW147" s="94">
        <f t="shared" si="181"/>
        <v>0</v>
      </c>
      <c r="AX147" s="94">
        <f t="shared" si="181"/>
        <v>0</v>
      </c>
      <c r="AY147" s="94">
        <f t="shared" si="181"/>
        <v>0</v>
      </c>
      <c r="AZ147" s="94">
        <f t="shared" si="181"/>
        <v>1.6446613462596183E-05</v>
      </c>
      <c r="BA147" s="94">
        <f t="shared" si="181"/>
        <v>4.009458966013578E-06</v>
      </c>
      <c r="BB147" s="94">
        <f t="shared" si="181"/>
        <v>3.0108002100307775E-06</v>
      </c>
      <c r="BC147" s="94">
        <f t="shared" si="181"/>
        <v>1.6492958096284707E-06</v>
      </c>
      <c r="BD147" s="94">
        <f t="shared" si="181"/>
        <v>8.55796205840583E-07</v>
      </c>
      <c r="BE147" s="94">
        <f t="shared" si="181"/>
        <v>5.612469907738594E-07</v>
      </c>
      <c r="BF147" s="94">
        <f t="shared" si="181"/>
        <v>3.1245765542471005E-07</v>
      </c>
      <c r="BG147" s="94">
        <f t="shared" si="181"/>
        <v>1.3991281639719425E-07</v>
      </c>
      <c r="BH147" s="94">
        <f t="shared" si="181"/>
        <v>6.254983719252171E-08</v>
      </c>
      <c r="BI147" s="94">
        <f t="shared" si="181"/>
        <v>3.319965400752059E-08</v>
      </c>
      <c r="BJ147" s="94">
        <f t="shared" si="181"/>
        <v>0</v>
      </c>
      <c r="BK147" s="94">
        <f t="shared" si="181"/>
        <v>0</v>
      </c>
      <c r="BL147" s="94">
        <f t="shared" si="181"/>
        <v>0</v>
      </c>
    </row>
    <row r="148" spans="12:64" ht="13.5" customHeight="1">
      <c r="L148" s="67">
        <v>5</v>
      </c>
      <c r="M148" s="94">
        <f aca="true" t="shared" si="182" ref="M148:AR148">M72/M130</f>
        <v>0.0004696041280597729</v>
      </c>
      <c r="N148" s="94">
        <f t="shared" si="182"/>
        <v>0.0002522826717419112</v>
      </c>
      <c r="O148" s="94">
        <f t="shared" si="182"/>
        <v>0.0004017476564638037</v>
      </c>
      <c r="P148" s="94">
        <f t="shared" si="182"/>
        <v>0.0004507726176250975</v>
      </c>
      <c r="Q148" s="94">
        <f t="shared" si="182"/>
        <v>0.000464165333293117</v>
      </c>
      <c r="R148" s="94">
        <f t="shared" si="182"/>
        <v>0.000586802714041777</v>
      </c>
      <c r="S148" s="94">
        <f t="shared" si="182"/>
        <v>0.0006131024021555475</v>
      </c>
      <c r="T148" s="94">
        <f t="shared" si="182"/>
        <v>0.0005025930545813571</v>
      </c>
      <c r="U148" s="94">
        <f t="shared" si="182"/>
        <v>0.0004019335426054508</v>
      </c>
      <c r="V148" s="94">
        <f t="shared" si="182"/>
        <v>0.0003734502369547704</v>
      </c>
      <c r="W148" s="94">
        <f t="shared" si="182"/>
        <v>0</v>
      </c>
      <c r="X148" s="94">
        <f t="shared" si="182"/>
        <v>0</v>
      </c>
      <c r="Y148" s="94">
        <f t="shared" si="182"/>
        <v>0</v>
      </c>
      <c r="Z148" s="94">
        <f t="shared" si="182"/>
        <v>0.00022039289041222545</v>
      </c>
      <c r="AA148" s="94">
        <f t="shared" si="182"/>
        <v>6.252636983209024E-05</v>
      </c>
      <c r="AB148" s="94">
        <f t="shared" si="182"/>
        <v>5.4239439533818643E-05</v>
      </c>
      <c r="AC148" s="94">
        <f t="shared" si="182"/>
        <v>3.4095185640459315E-05</v>
      </c>
      <c r="AD148" s="94">
        <f t="shared" si="182"/>
        <v>2.0178474778705532E-05</v>
      </c>
      <c r="AE148" s="94">
        <f t="shared" si="182"/>
        <v>1.5009832113476752E-05</v>
      </c>
      <c r="AF148" s="94">
        <f t="shared" si="182"/>
        <v>9.429407562710359E-06</v>
      </c>
      <c r="AG148" s="94">
        <f t="shared" si="182"/>
        <v>4.741895786264269E-06</v>
      </c>
      <c r="AH148" s="94">
        <f t="shared" si="182"/>
        <v>2.3702466656970102E-06</v>
      </c>
      <c r="AI148" s="94">
        <f t="shared" si="182"/>
        <v>1.4007806121012268E-06</v>
      </c>
      <c r="AJ148" s="94">
        <f t="shared" si="182"/>
        <v>0</v>
      </c>
      <c r="AK148" s="94">
        <f t="shared" si="182"/>
        <v>0</v>
      </c>
      <c r="AL148" s="94">
        <f t="shared" si="182"/>
        <v>0</v>
      </c>
      <c r="AM148" s="94">
        <f t="shared" si="182"/>
        <v>8.809058123436441E-06</v>
      </c>
      <c r="AN148" s="94">
        <f t="shared" si="182"/>
        <v>2.307458371889337E-06</v>
      </c>
      <c r="AO148" s="94">
        <f t="shared" si="182"/>
        <v>1.855278487995689E-06</v>
      </c>
      <c r="AP148" s="94">
        <f t="shared" si="182"/>
        <v>1.0847600603126887E-06</v>
      </c>
      <c r="AQ148" s="94">
        <f t="shared" si="182"/>
        <v>5.990512465683077E-07</v>
      </c>
      <c r="AR148" s="94">
        <f t="shared" si="182"/>
        <v>4.1702297801064526E-07</v>
      </c>
      <c r="AS148" s="94">
        <f aca="true" t="shared" si="183" ref="AS148:BL148">AS72/AS130</f>
        <v>2.4583969968726575E-07</v>
      </c>
      <c r="AT148" s="94">
        <f t="shared" si="183"/>
        <v>1.163034589154936E-07</v>
      </c>
      <c r="AU148" s="94">
        <f t="shared" si="183"/>
        <v>5.481786809902084E-08</v>
      </c>
      <c r="AV148" s="94">
        <f t="shared" si="183"/>
        <v>3.0615121022674776E-08</v>
      </c>
      <c r="AW148" s="94">
        <f t="shared" si="183"/>
        <v>0</v>
      </c>
      <c r="AX148" s="94">
        <f t="shared" si="183"/>
        <v>0</v>
      </c>
      <c r="AY148" s="94">
        <f t="shared" si="183"/>
        <v>0</v>
      </c>
      <c r="AZ148" s="94">
        <f t="shared" si="183"/>
        <v>8.166636649493874E-06</v>
      </c>
      <c r="BA148" s="94">
        <f t="shared" si="183"/>
        <v>1.9909140937103003E-06</v>
      </c>
      <c r="BB148" s="94">
        <f t="shared" si="183"/>
        <v>1.4950257933319198E-06</v>
      </c>
      <c r="BC148" s="94">
        <f t="shared" si="183"/>
        <v>8.189649276673919E-07</v>
      </c>
      <c r="BD148" s="94">
        <f t="shared" si="183"/>
        <v>4.2494928667292263E-07</v>
      </c>
      <c r="BE148" s="94">
        <f t="shared" si="183"/>
        <v>2.78689607115535E-07</v>
      </c>
      <c r="BF148" s="94">
        <f t="shared" si="183"/>
        <v>1.551521926389071E-07</v>
      </c>
      <c r="BG148" s="94">
        <f t="shared" si="183"/>
        <v>6.947431072797098E-08</v>
      </c>
      <c r="BH148" s="94">
        <f t="shared" si="183"/>
        <v>3.105939067626673E-08</v>
      </c>
      <c r="BI148" s="94">
        <f t="shared" si="183"/>
        <v>1.6485430984618977E-08</v>
      </c>
      <c r="BJ148" s="94">
        <f t="shared" si="183"/>
        <v>0</v>
      </c>
      <c r="BK148" s="94">
        <f t="shared" si="183"/>
        <v>0</v>
      </c>
      <c r="BL148" s="94">
        <f t="shared" si="183"/>
        <v>0</v>
      </c>
    </row>
    <row r="149" spans="12:64" ht="13.5" customHeight="1">
      <c r="L149" s="67">
        <v>3</v>
      </c>
      <c r="M149" s="94">
        <f aca="true" t="shared" si="184" ref="M149:AR149">M73/M131</f>
        <v>0.00028731593776618644</v>
      </c>
      <c r="N149" s="94">
        <f t="shared" si="184"/>
        <v>0.00015435305629268192</v>
      </c>
      <c r="O149" s="94">
        <f t="shared" si="184"/>
        <v>0.00024579959537232365</v>
      </c>
      <c r="P149" s="94">
        <f t="shared" si="184"/>
        <v>0.0002757943331703166</v>
      </c>
      <c r="Q149" s="94">
        <f t="shared" si="184"/>
        <v>0.0002839883426167222</v>
      </c>
      <c r="R149" s="94">
        <f t="shared" si="184"/>
        <v>0.000359021060494589</v>
      </c>
      <c r="S149" s="94">
        <f t="shared" si="184"/>
        <v>0.0003751118891348428</v>
      </c>
      <c r="T149" s="94">
        <f t="shared" si="184"/>
        <v>0.0003074994152807662</v>
      </c>
      <c r="U149" s="94">
        <f t="shared" si="184"/>
        <v>0.00024591332531615135</v>
      </c>
      <c r="V149" s="94">
        <f t="shared" si="184"/>
        <v>0.00022848650305307087</v>
      </c>
      <c r="W149" s="94">
        <f t="shared" si="184"/>
        <v>0</v>
      </c>
      <c r="X149" s="94">
        <f t="shared" si="184"/>
        <v>0</v>
      </c>
      <c r="Y149" s="94">
        <f t="shared" si="184"/>
        <v>0</v>
      </c>
      <c r="Z149" s="94">
        <f t="shared" si="184"/>
        <v>0.00013484206420291402</v>
      </c>
      <c r="AA149" s="94">
        <f t="shared" si="184"/>
        <v>3.825524843158058E-05</v>
      </c>
      <c r="AB149" s="94">
        <f t="shared" si="184"/>
        <v>3.318509038231431E-05</v>
      </c>
      <c r="AC149" s="94">
        <f t="shared" si="184"/>
        <v>2.0860315423704845E-05</v>
      </c>
      <c r="AD149" s="94">
        <f t="shared" si="184"/>
        <v>1.234571218036052E-05</v>
      </c>
      <c r="AE149" s="94">
        <f t="shared" si="184"/>
        <v>9.183403065928028E-06</v>
      </c>
      <c r="AF149" s="94">
        <f t="shared" si="184"/>
        <v>5.7691551555416655E-06</v>
      </c>
      <c r="AG149" s="94">
        <f t="shared" si="184"/>
        <v>2.901214348879472E-06</v>
      </c>
      <c r="AH149" s="94">
        <f t="shared" si="184"/>
        <v>1.4501781453787215E-06</v>
      </c>
      <c r="AI149" s="94">
        <f t="shared" si="184"/>
        <v>8.570337676404094E-07</v>
      </c>
      <c r="AJ149" s="94">
        <f t="shared" si="184"/>
        <v>0</v>
      </c>
      <c r="AK149" s="94">
        <f t="shared" si="184"/>
        <v>0</v>
      </c>
      <c r="AL149" s="94">
        <f t="shared" si="184"/>
        <v>0</v>
      </c>
      <c r="AM149" s="94">
        <f t="shared" si="184"/>
        <v>5.389609341870652E-06</v>
      </c>
      <c r="AN149" s="94">
        <f t="shared" si="184"/>
        <v>1.411762645092075E-06</v>
      </c>
      <c r="AO149" s="94">
        <f t="shared" si="184"/>
        <v>1.1351073100619408E-06</v>
      </c>
      <c r="AP149" s="94">
        <f t="shared" si="184"/>
        <v>6.636842296675354E-07</v>
      </c>
      <c r="AQ149" s="94">
        <f t="shared" si="184"/>
        <v>3.665150291350689E-07</v>
      </c>
      <c r="AR149" s="94">
        <f t="shared" si="184"/>
        <v>2.551454317325027E-07</v>
      </c>
      <c r="AS149" s="94">
        <f aca="true" t="shared" si="185" ref="AS149:BL149">AS73/AS131</f>
        <v>1.504110795355144E-07</v>
      </c>
      <c r="AT149" s="94">
        <f t="shared" si="185"/>
        <v>7.115746086351031E-08</v>
      </c>
      <c r="AU149" s="94">
        <f t="shared" si="185"/>
        <v>3.3538987922202766E-08</v>
      </c>
      <c r="AV149" s="94">
        <f t="shared" si="185"/>
        <v>1.873112198310043E-08</v>
      </c>
      <c r="AW149" s="94">
        <f t="shared" si="185"/>
        <v>0</v>
      </c>
      <c r="AX149" s="94">
        <f t="shared" si="185"/>
        <v>0</v>
      </c>
      <c r="AY149" s="94">
        <f t="shared" si="185"/>
        <v>0</v>
      </c>
      <c r="AZ149" s="94">
        <f t="shared" si="185"/>
        <v>4.996559287158541E-06</v>
      </c>
      <c r="BA149" s="94">
        <f t="shared" si="185"/>
        <v>1.2180926777830219E-06</v>
      </c>
      <c r="BB149" s="94">
        <f t="shared" si="185"/>
        <v>9.146954043409128E-07</v>
      </c>
      <c r="BC149" s="94">
        <f t="shared" si="185"/>
        <v>5.01063900699833E-07</v>
      </c>
      <c r="BD149" s="94">
        <f t="shared" si="185"/>
        <v>2.5999495214821134E-07</v>
      </c>
      <c r="BE149" s="94">
        <f t="shared" si="185"/>
        <v>1.7050950157724731E-07</v>
      </c>
      <c r="BF149" s="94">
        <f t="shared" si="185"/>
        <v>9.492611981224658E-08</v>
      </c>
      <c r="BG149" s="94">
        <f t="shared" si="185"/>
        <v>4.25061781716827E-08</v>
      </c>
      <c r="BH149" s="94">
        <f t="shared" si="185"/>
        <v>1.9002937634871107E-08</v>
      </c>
      <c r="BI149" s="94">
        <f t="shared" si="185"/>
        <v>1.0086212577378892E-08</v>
      </c>
      <c r="BJ149" s="94">
        <f t="shared" si="185"/>
        <v>0</v>
      </c>
      <c r="BK149" s="94">
        <f t="shared" si="185"/>
        <v>0</v>
      </c>
      <c r="BL149" s="94">
        <f t="shared" si="185"/>
        <v>0</v>
      </c>
    </row>
    <row r="150" spans="12:64" ht="13.5" customHeight="1">
      <c r="L150" s="67">
        <v>1</v>
      </c>
      <c r="M150" s="94">
        <f aca="true" t="shared" si="186" ref="M150:AR150">M74/M132</f>
        <v>0.00020648033652789568</v>
      </c>
      <c r="N150" s="94">
        <f t="shared" si="186"/>
        <v>0.00011092622029676006</v>
      </c>
      <c r="O150" s="94">
        <f t="shared" si="186"/>
        <v>0.00017664451044898072</v>
      </c>
      <c r="P150" s="94">
        <f t="shared" si="186"/>
        <v>0.00019820030579659483</v>
      </c>
      <c r="Q150" s="94">
        <f t="shared" si="186"/>
        <v>0.00020408895172818056</v>
      </c>
      <c r="R150" s="94">
        <f t="shared" si="186"/>
        <v>0.0002580114071216302</v>
      </c>
      <c r="S150" s="94">
        <f t="shared" si="186"/>
        <v>0.00026957512244659185</v>
      </c>
      <c r="T150" s="94">
        <f t="shared" si="186"/>
        <v>0.00022098524447666852</v>
      </c>
      <c r="U150" s="94">
        <f t="shared" si="186"/>
        <v>0.00017672624276518088</v>
      </c>
      <c r="V150" s="94">
        <f t="shared" si="186"/>
        <v>0.00016420241219222898</v>
      </c>
      <c r="W150" s="94">
        <f t="shared" si="186"/>
        <v>0</v>
      </c>
      <c r="X150" s="94">
        <f t="shared" si="186"/>
        <v>0</v>
      </c>
      <c r="Y150" s="94">
        <f t="shared" si="186"/>
        <v>0</v>
      </c>
      <c r="Z150" s="94">
        <f t="shared" si="186"/>
        <v>9.690459572552957E-05</v>
      </c>
      <c r="AA150" s="94">
        <f t="shared" si="186"/>
        <v>2.7492232528148307E-05</v>
      </c>
      <c r="AB150" s="94">
        <f t="shared" si="186"/>
        <v>2.3848550425437884E-05</v>
      </c>
      <c r="AC150" s="94">
        <f t="shared" si="186"/>
        <v>1.4991319250343224E-05</v>
      </c>
      <c r="AD150" s="94">
        <f t="shared" si="186"/>
        <v>8.8722777632748E-06</v>
      </c>
      <c r="AE150" s="94">
        <f t="shared" si="186"/>
        <v>6.599676197104073E-06</v>
      </c>
      <c r="AF150" s="94">
        <f t="shared" si="186"/>
        <v>4.14601816822039E-06</v>
      </c>
      <c r="AG150" s="94">
        <f t="shared" si="186"/>
        <v>2.0849651423920885E-06</v>
      </c>
      <c r="AH150" s="94">
        <f t="shared" si="186"/>
        <v>1.0421742483595586E-06</v>
      </c>
      <c r="AI150" s="94">
        <f t="shared" si="186"/>
        <v>6.159095180517627E-07</v>
      </c>
      <c r="AJ150" s="94">
        <f t="shared" si="186"/>
        <v>0</v>
      </c>
      <c r="AK150" s="94">
        <f t="shared" si="186"/>
        <v>0</v>
      </c>
      <c r="AL150" s="94">
        <f t="shared" si="186"/>
        <v>0</v>
      </c>
      <c r="AM150" s="94">
        <f t="shared" si="186"/>
        <v>3.873256594519162E-06</v>
      </c>
      <c r="AN150" s="94">
        <f t="shared" si="186"/>
        <v>1.0145668504242265E-06</v>
      </c>
      <c r="AO150" s="94">
        <f t="shared" si="186"/>
        <v>8.157477834299469E-07</v>
      </c>
      <c r="AP150" s="94">
        <f t="shared" si="186"/>
        <v>4.769583760491867E-07</v>
      </c>
      <c r="AQ150" s="94">
        <f t="shared" si="186"/>
        <v>2.6339696693027283E-07</v>
      </c>
      <c r="AR150" s="94">
        <f t="shared" si="186"/>
        <v>1.8336091975014103E-07</v>
      </c>
      <c r="AS150" s="94">
        <f aca="true" t="shared" si="187" ref="AS150:BL150">AS74/AS132</f>
        <v>1.0809330857688332E-07</v>
      </c>
      <c r="AT150" s="94">
        <f t="shared" si="187"/>
        <v>5.113749198808723E-08</v>
      </c>
      <c r="AU150" s="94">
        <f t="shared" si="187"/>
        <v>2.4102879801318277E-08</v>
      </c>
      <c r="AV150" s="94">
        <f t="shared" si="187"/>
        <v>1.3461168916299498E-08</v>
      </c>
      <c r="AW150" s="94">
        <f t="shared" si="187"/>
        <v>0</v>
      </c>
      <c r="AX150" s="94">
        <f t="shared" si="187"/>
        <v>0</v>
      </c>
      <c r="AY150" s="94">
        <f t="shared" si="187"/>
        <v>0</v>
      </c>
      <c r="AZ150" s="94">
        <f t="shared" si="187"/>
        <v>3.590790163313704E-06</v>
      </c>
      <c r="BA150" s="94">
        <f t="shared" si="187"/>
        <v>8.753854310563266E-07</v>
      </c>
      <c r="BB150" s="94">
        <f t="shared" si="187"/>
        <v>6.573482013466569E-07</v>
      </c>
      <c r="BC150" s="94">
        <f t="shared" si="187"/>
        <v>3.600908590134509E-07</v>
      </c>
      <c r="BD150" s="94">
        <f t="shared" si="187"/>
        <v>1.8684604005087867E-07</v>
      </c>
      <c r="BE150" s="94">
        <f t="shared" si="187"/>
        <v>1.225370911916641E-07</v>
      </c>
      <c r="BF150" s="94">
        <f t="shared" si="187"/>
        <v>6.82188997815726E-08</v>
      </c>
      <c r="BG150" s="94">
        <f t="shared" si="187"/>
        <v>3.054717410262863E-08</v>
      </c>
      <c r="BH150" s="94">
        <f t="shared" si="187"/>
        <v>1.3656509932490738E-08</v>
      </c>
      <c r="BI150" s="94">
        <f t="shared" si="187"/>
        <v>7.248482571001273E-09</v>
      </c>
      <c r="BJ150" s="94">
        <f t="shared" si="187"/>
        <v>0</v>
      </c>
      <c r="BK150" s="94">
        <f t="shared" si="187"/>
        <v>0</v>
      </c>
      <c r="BL150" s="94">
        <f t="shared" si="187"/>
        <v>0</v>
      </c>
    </row>
    <row r="151" spans="12:64" ht="13.5" customHeight="1">
      <c r="L151" s="84">
        <v>-1</v>
      </c>
      <c r="M151" s="94">
        <f aca="true" t="shared" si="188" ref="M151:AR151">M75/M133</f>
        <v>9.23542257256258E-05</v>
      </c>
      <c r="N151" s="94">
        <f t="shared" si="188"/>
        <v>4.9614919078715595E-05</v>
      </c>
      <c r="O151" s="94">
        <f t="shared" si="188"/>
        <v>7.900930067010969E-05</v>
      </c>
      <c r="P151" s="94">
        <f t="shared" si="188"/>
        <v>8.865074557815729E-05</v>
      </c>
      <c r="Q151" s="94">
        <f t="shared" si="188"/>
        <v>9.128461059760182E-05</v>
      </c>
      <c r="R151" s="94">
        <f t="shared" si="188"/>
        <v>0.00011540296831063238</v>
      </c>
      <c r="S151" s="94">
        <f t="shared" si="188"/>
        <v>0.00012057517014498968</v>
      </c>
      <c r="T151" s="94">
        <f t="shared" si="188"/>
        <v>9.88419599348802E-05</v>
      </c>
      <c r="U151" s="94">
        <f t="shared" si="188"/>
        <v>7.904585778206642E-05</v>
      </c>
      <c r="V151" s="94">
        <f t="shared" si="188"/>
        <v>7.344421699082511E-05</v>
      </c>
      <c r="W151" s="94">
        <f t="shared" si="188"/>
        <v>0</v>
      </c>
      <c r="X151" s="94">
        <f t="shared" si="188"/>
        <v>0</v>
      </c>
      <c r="Y151" s="94">
        <f t="shared" si="188"/>
        <v>0</v>
      </c>
      <c r="Z151" s="94">
        <f t="shared" si="188"/>
        <v>4.334334715827519E-05</v>
      </c>
      <c r="AA151" s="94">
        <f t="shared" si="188"/>
        <v>1.2296685928071297E-05</v>
      </c>
      <c r="AB151" s="94">
        <f t="shared" si="188"/>
        <v>1.0666945076982174E-05</v>
      </c>
      <c r="AC151" s="94">
        <f t="shared" si="188"/>
        <v>6.705295551395392E-06</v>
      </c>
      <c r="AD151" s="94">
        <f t="shared" si="188"/>
        <v>3.968379541745048E-06</v>
      </c>
      <c r="AE151" s="94">
        <f t="shared" si="188"/>
        <v>2.9518936063001046E-06</v>
      </c>
      <c r="AF151" s="94">
        <f t="shared" si="188"/>
        <v>1.8544249985694935E-06</v>
      </c>
      <c r="AG151" s="94">
        <f t="shared" si="188"/>
        <v>9.325601877083602E-07</v>
      </c>
      <c r="AH151" s="94">
        <f t="shared" si="188"/>
        <v>4.6614218766264807E-07</v>
      </c>
      <c r="AI151" s="94">
        <f t="shared" si="188"/>
        <v>2.754831167617228E-07</v>
      </c>
      <c r="AJ151" s="94">
        <f t="shared" si="188"/>
        <v>0</v>
      </c>
      <c r="AK151" s="94">
        <f t="shared" si="188"/>
        <v>0</v>
      </c>
      <c r="AL151" s="94">
        <f t="shared" si="188"/>
        <v>0</v>
      </c>
      <c r="AM151" s="94">
        <f t="shared" si="188"/>
        <v>1.7324245971246E-06</v>
      </c>
      <c r="AN151" s="94">
        <f t="shared" si="188"/>
        <v>4.5379399071812836E-07</v>
      </c>
      <c r="AO151" s="94">
        <f t="shared" si="188"/>
        <v>3.648664865280781E-07</v>
      </c>
      <c r="AP151" s="94">
        <f t="shared" si="188"/>
        <v>2.133332513114322E-07</v>
      </c>
      <c r="AQ151" s="94">
        <f t="shared" si="188"/>
        <v>1.1781181369799429E-07</v>
      </c>
      <c r="AR151" s="94">
        <f t="shared" si="188"/>
        <v>8.201340649004155E-08</v>
      </c>
      <c r="AS151" s="94">
        <f aca="true" t="shared" si="189" ref="AS151:BL151">AS75/AS133</f>
        <v>4.83478184296281E-08</v>
      </c>
      <c r="AT151" s="94">
        <f t="shared" si="189"/>
        <v>2.287270331658017E-08</v>
      </c>
      <c r="AU151" s="94">
        <f t="shared" si="189"/>
        <v>1.0780701151694607E-08</v>
      </c>
      <c r="AV151" s="94">
        <f t="shared" si="189"/>
        <v>6.020892127220766E-09</v>
      </c>
      <c r="AW151" s="94">
        <f t="shared" si="189"/>
        <v>0</v>
      </c>
      <c r="AX151" s="94">
        <f t="shared" si="189"/>
        <v>0</v>
      </c>
      <c r="AY151" s="94">
        <f t="shared" si="189"/>
        <v>0</v>
      </c>
      <c r="AZ151" s="94">
        <f t="shared" si="189"/>
        <v>1.6060834210778606E-06</v>
      </c>
      <c r="BA151" s="94">
        <f t="shared" si="189"/>
        <v>3.9154112714155544E-07</v>
      </c>
      <c r="BB151" s="94">
        <f t="shared" si="189"/>
        <v>2.9401775097989374E-07</v>
      </c>
      <c r="BC151" s="94">
        <f t="shared" si="189"/>
        <v>1.6106091763643534E-07</v>
      </c>
      <c r="BD151" s="94">
        <f t="shared" si="189"/>
        <v>8.357222604810508E-08</v>
      </c>
      <c r="BE151" s="94">
        <f t="shared" si="189"/>
        <v>5.480821258806728E-08</v>
      </c>
      <c r="BF151" s="94">
        <f t="shared" si="189"/>
        <v>3.051285064294742E-08</v>
      </c>
      <c r="BG151" s="94">
        <f t="shared" si="189"/>
        <v>1.3663095768797403E-08</v>
      </c>
      <c r="BH151" s="94">
        <f t="shared" si="189"/>
        <v>6.108263973887442E-09</v>
      </c>
      <c r="BI151" s="94">
        <f t="shared" si="189"/>
        <v>3.2420907810757836E-09</v>
      </c>
      <c r="BJ151" s="94">
        <f t="shared" si="189"/>
        <v>0</v>
      </c>
      <c r="BK151" s="94">
        <f t="shared" si="189"/>
        <v>0</v>
      </c>
      <c r="BL151" s="94">
        <f t="shared" si="189"/>
        <v>0</v>
      </c>
    </row>
    <row r="152" spans="12:64" ht="13.5" customHeight="1">
      <c r="L152" s="84">
        <v>-3</v>
      </c>
      <c r="M152" s="94">
        <f aca="true" t="shared" si="190" ref="M152:AR152">M76/M134</f>
        <v>4.794266972845027E-05</v>
      </c>
      <c r="N152" s="94">
        <f t="shared" si="190"/>
        <v>2.5755959300242815E-05</v>
      </c>
      <c r="O152" s="94">
        <f t="shared" si="190"/>
        <v>4.1015089214827874E-05</v>
      </c>
      <c r="P152" s="94">
        <f t="shared" si="190"/>
        <v>4.602012937730884E-05</v>
      </c>
      <c r="Q152" s="94">
        <f t="shared" si="190"/>
        <v>4.73874140872873E-05</v>
      </c>
      <c r="R152" s="94">
        <f t="shared" si="190"/>
        <v>5.990766910695131E-05</v>
      </c>
      <c r="S152" s="94">
        <f t="shared" si="190"/>
        <v>6.259264819009761E-05</v>
      </c>
      <c r="T152" s="94">
        <f t="shared" si="190"/>
        <v>5.131056433247557E-05</v>
      </c>
      <c r="U152" s="94">
        <f t="shared" si="190"/>
        <v>4.103406664148063E-05</v>
      </c>
      <c r="V152" s="94">
        <f t="shared" si="190"/>
        <v>3.812615839708961E-05</v>
      </c>
      <c r="W152" s="94">
        <f t="shared" si="190"/>
        <v>0</v>
      </c>
      <c r="X152" s="94">
        <f t="shared" si="190"/>
        <v>0</v>
      </c>
      <c r="Y152" s="94">
        <f t="shared" si="190"/>
        <v>0</v>
      </c>
      <c r="Z152" s="94">
        <f t="shared" si="190"/>
        <v>2.2500278264562076E-05</v>
      </c>
      <c r="AA152" s="94">
        <f t="shared" si="190"/>
        <v>6.383421522643204E-06</v>
      </c>
      <c r="AB152" s="94">
        <f t="shared" si="190"/>
        <v>5.537394968331966E-06</v>
      </c>
      <c r="AC152" s="94">
        <f t="shared" si="190"/>
        <v>3.4808344450555633E-06</v>
      </c>
      <c r="AD152" s="94">
        <f t="shared" si="190"/>
        <v>2.0600541906143717E-06</v>
      </c>
      <c r="AE152" s="94">
        <f t="shared" si="190"/>
        <v>1.5323788286722814E-06</v>
      </c>
      <c r="AF152" s="94">
        <f t="shared" si="190"/>
        <v>9.626639663108603E-07</v>
      </c>
      <c r="AG152" s="94">
        <f t="shared" si="190"/>
        <v>4.841080603504878E-07</v>
      </c>
      <c r="AH152" s="94">
        <f t="shared" si="190"/>
        <v>2.419824406952596E-07</v>
      </c>
      <c r="AI152" s="94">
        <f t="shared" si="190"/>
        <v>1.4300803215988238E-07</v>
      </c>
      <c r="AJ152" s="94">
        <f t="shared" si="190"/>
        <v>0</v>
      </c>
      <c r="AK152" s="94">
        <f t="shared" si="190"/>
        <v>0</v>
      </c>
      <c r="AL152" s="94">
        <f t="shared" si="190"/>
        <v>0</v>
      </c>
      <c r="AM152" s="94">
        <f t="shared" si="190"/>
        <v>8.993314559979361E-07</v>
      </c>
      <c r="AN152" s="94">
        <f t="shared" si="190"/>
        <v>2.3557227891650314E-07</v>
      </c>
      <c r="AO152" s="94">
        <f t="shared" si="190"/>
        <v>1.8940847937553572E-07</v>
      </c>
      <c r="AP152" s="94">
        <f t="shared" si="190"/>
        <v>1.1074496623582886E-07</v>
      </c>
      <c r="AQ152" s="94">
        <f t="shared" si="190"/>
        <v>6.115814224909329E-08</v>
      </c>
      <c r="AR152" s="94">
        <f t="shared" si="190"/>
        <v>4.2574572303151654E-08</v>
      </c>
      <c r="AS152" s="94">
        <f aca="true" t="shared" si="191" ref="AS152:BL152">AS76/AS134</f>
        <v>2.509818552265331E-08</v>
      </c>
      <c r="AT152" s="94">
        <f t="shared" si="191"/>
        <v>1.1873614361311908E-08</v>
      </c>
      <c r="AU152" s="94">
        <f t="shared" si="191"/>
        <v>5.596447706598099E-09</v>
      </c>
      <c r="AV152" s="94">
        <f t="shared" si="191"/>
        <v>3.1255488361035434E-09</v>
      </c>
      <c r="AW152" s="94">
        <f t="shared" si="191"/>
        <v>0</v>
      </c>
      <c r="AX152" s="94">
        <f t="shared" si="191"/>
        <v>0</v>
      </c>
      <c r="AY152" s="94">
        <f t="shared" si="191"/>
        <v>0</v>
      </c>
      <c r="AZ152" s="94">
        <f t="shared" si="191"/>
        <v>8.337455748027622E-07</v>
      </c>
      <c r="BA152" s="94">
        <f t="shared" si="191"/>
        <v>2.0325574489055808E-07</v>
      </c>
      <c r="BB152" s="94">
        <f t="shared" si="191"/>
        <v>1.5262968011240253E-07</v>
      </c>
      <c r="BC152" s="94">
        <f t="shared" si="191"/>
        <v>8.360949723453983E-08</v>
      </c>
      <c r="BD152" s="94">
        <f t="shared" si="191"/>
        <v>4.338378239236296E-08</v>
      </c>
      <c r="BE152" s="94">
        <f t="shared" si="191"/>
        <v>2.8451887435263367E-08</v>
      </c>
      <c r="BF152" s="94">
        <f t="shared" si="191"/>
        <v>1.5839746469147796E-08</v>
      </c>
      <c r="BG152" s="94">
        <f t="shared" si="191"/>
        <v>7.092748412592507E-09</v>
      </c>
      <c r="BH152" s="94">
        <f t="shared" si="191"/>
        <v>3.1709050670219723E-09</v>
      </c>
      <c r="BI152" s="94">
        <f t="shared" si="191"/>
        <v>1.6830251818530694E-09</v>
      </c>
      <c r="BJ152" s="94">
        <f t="shared" si="191"/>
        <v>0</v>
      </c>
      <c r="BK152" s="94">
        <f t="shared" si="191"/>
        <v>0</v>
      </c>
      <c r="BL152" s="94">
        <f t="shared" si="191"/>
        <v>0</v>
      </c>
    </row>
    <row r="153" spans="12:64" ht="13.5" customHeight="1">
      <c r="L153" s="84">
        <v>-5</v>
      </c>
      <c r="M153" s="94">
        <f aca="true" t="shared" si="192" ref="M153:AR153">M77/M135</f>
        <v>9.92756975799414E-06</v>
      </c>
      <c r="N153" s="94">
        <f t="shared" si="192"/>
        <v>5.333330081229977E-06</v>
      </c>
      <c r="O153" s="94">
        <f t="shared" si="192"/>
        <v>8.493063936923955E-06</v>
      </c>
      <c r="P153" s="94">
        <f t="shared" si="192"/>
        <v>9.529466073810057E-06</v>
      </c>
      <c r="Q153" s="94">
        <f t="shared" si="192"/>
        <v>9.812592032673723E-06</v>
      </c>
      <c r="R153" s="94">
        <f t="shared" si="192"/>
        <v>1.2405182428653043E-05</v>
      </c>
      <c r="S153" s="94">
        <f t="shared" si="192"/>
        <v>1.2961165591411128E-05</v>
      </c>
      <c r="T153" s="94">
        <f t="shared" si="192"/>
        <v>1.0624965393414715E-05</v>
      </c>
      <c r="U153" s="94">
        <f t="shared" si="192"/>
        <v>8.496993624777974E-06</v>
      </c>
      <c r="V153" s="94">
        <f t="shared" si="192"/>
        <v>7.894848143319642E-06</v>
      </c>
      <c r="W153" s="94">
        <f t="shared" si="192"/>
        <v>0</v>
      </c>
      <c r="X153" s="94">
        <f t="shared" si="192"/>
        <v>0</v>
      </c>
      <c r="Y153" s="94">
        <f t="shared" si="192"/>
        <v>0</v>
      </c>
      <c r="Z153" s="94">
        <f t="shared" si="192"/>
        <v>4.659170699314726E-06</v>
      </c>
      <c r="AA153" s="94">
        <f t="shared" si="192"/>
        <v>1.3218258978830882E-06</v>
      </c>
      <c r="AB153" s="94">
        <f t="shared" si="192"/>
        <v>1.146637747481534E-06</v>
      </c>
      <c r="AC153" s="94">
        <f t="shared" si="192"/>
        <v>7.207822794401373E-07</v>
      </c>
      <c r="AD153" s="94">
        <f t="shared" si="192"/>
        <v>4.265789076496947E-07</v>
      </c>
      <c r="AE153" s="94">
        <f t="shared" si="192"/>
        <v>3.173122774239208E-07</v>
      </c>
      <c r="AF153" s="94">
        <f t="shared" si="192"/>
        <v>1.9934045669941202E-07</v>
      </c>
      <c r="AG153" s="94">
        <f t="shared" si="192"/>
        <v>1.0024507535267075E-07</v>
      </c>
      <c r="AH153" s="94">
        <f t="shared" si="192"/>
        <v>5.010771352155791E-08</v>
      </c>
      <c r="AI153" s="94">
        <f t="shared" si="192"/>
        <v>2.9612915243604202E-08</v>
      </c>
      <c r="AJ153" s="94">
        <f t="shared" si="192"/>
        <v>0</v>
      </c>
      <c r="AK153" s="94">
        <f t="shared" si="192"/>
        <v>0</v>
      </c>
      <c r="AL153" s="94">
        <f t="shared" si="192"/>
        <v>0</v>
      </c>
      <c r="AM153" s="94">
        <f t="shared" si="192"/>
        <v>1.8622608660609634E-07</v>
      </c>
      <c r="AN153" s="94">
        <f t="shared" si="192"/>
        <v>4.878035047358723E-08</v>
      </c>
      <c r="AO153" s="94">
        <f t="shared" si="192"/>
        <v>3.9221134375843203E-08</v>
      </c>
      <c r="AP153" s="94">
        <f t="shared" si="192"/>
        <v>2.2932147581269617E-08</v>
      </c>
      <c r="AQ153" s="94">
        <f t="shared" si="192"/>
        <v>1.2664120018474906E-08</v>
      </c>
      <c r="AR153" s="94">
        <f t="shared" si="192"/>
        <v>8.815988739264587E-09</v>
      </c>
      <c r="AS153" s="94">
        <f aca="true" t="shared" si="193" ref="AS153:BL153">AS77/AS135</f>
        <v>5.197123751899843E-09</v>
      </c>
      <c r="AT153" s="94">
        <f t="shared" si="193"/>
        <v>2.4586894204912214E-09</v>
      </c>
      <c r="AU153" s="94">
        <f t="shared" si="193"/>
        <v>1.1588658979341008E-09</v>
      </c>
      <c r="AV153" s="94">
        <f t="shared" si="193"/>
        <v>6.472126871153719E-10</v>
      </c>
      <c r="AW153" s="94">
        <f t="shared" si="193"/>
        <v>0</v>
      </c>
      <c r="AX153" s="94">
        <f t="shared" si="193"/>
        <v>0</v>
      </c>
      <c r="AY153" s="94">
        <f t="shared" si="193"/>
        <v>0</v>
      </c>
      <c r="AZ153" s="94">
        <f t="shared" si="193"/>
        <v>1.7264510719063036E-07</v>
      </c>
      <c r="BA153" s="94">
        <f t="shared" si="193"/>
        <v>4.208851108090544E-08</v>
      </c>
      <c r="BB153" s="94">
        <f t="shared" si="193"/>
        <v>3.160528616863867E-08</v>
      </c>
      <c r="BC153" s="94">
        <f t="shared" si="193"/>
        <v>1.7313160091586333E-08</v>
      </c>
      <c r="BD153" s="94">
        <f t="shared" si="193"/>
        <v>8.983553241930438E-09</v>
      </c>
      <c r="BE153" s="94">
        <f t="shared" si="193"/>
        <v>5.8915804826896395E-09</v>
      </c>
      <c r="BF153" s="94">
        <f t="shared" si="193"/>
        <v>3.2799631082724266E-09</v>
      </c>
      <c r="BG153" s="94">
        <f t="shared" si="193"/>
        <v>1.468707417437148E-09</v>
      </c>
      <c r="BH153" s="94">
        <f t="shared" si="193"/>
        <v>6.56604678611734E-10</v>
      </c>
      <c r="BI153" s="94">
        <f t="shared" si="193"/>
        <v>3.4850687272828044E-10</v>
      </c>
      <c r="BJ153" s="94">
        <f t="shared" si="193"/>
        <v>0</v>
      </c>
      <c r="BK153" s="94">
        <f t="shared" si="193"/>
        <v>0</v>
      </c>
      <c r="BL153" s="94">
        <f t="shared" si="193"/>
        <v>0</v>
      </c>
    </row>
    <row r="154" spans="12:64" ht="13.5" customHeight="1">
      <c r="L154" s="84">
        <v>-7</v>
      </c>
      <c r="M154" s="94">
        <f aca="true" t="shared" si="194" ref="M154:AR154">M78/M136</f>
        <v>1.0849626319329389E-06</v>
      </c>
      <c r="N154" s="94">
        <f t="shared" si="194"/>
        <v>5.828681120310275E-07</v>
      </c>
      <c r="O154" s="94">
        <f t="shared" si="194"/>
        <v>9.28188592657292E-07</v>
      </c>
      <c r="P154" s="94">
        <f t="shared" si="194"/>
        <v>1.0414547411294763E-06</v>
      </c>
      <c r="Q154" s="94">
        <f t="shared" si="194"/>
        <v>1.0723969649551881E-06</v>
      </c>
      <c r="R154" s="94">
        <f t="shared" si="194"/>
        <v>1.3557355632340595E-06</v>
      </c>
      <c r="S154" s="94">
        <f t="shared" si="194"/>
        <v>1.416497760859588E-06</v>
      </c>
      <c r="T154" s="94">
        <f t="shared" si="194"/>
        <v>1.1611794929119433E-06</v>
      </c>
      <c r="U154" s="94">
        <f t="shared" si="194"/>
        <v>9.286180597454854E-07</v>
      </c>
      <c r="V154" s="94">
        <f t="shared" si="194"/>
        <v>8.628108821284779E-07</v>
      </c>
      <c r="W154" s="94">
        <f t="shared" si="194"/>
        <v>0</v>
      </c>
      <c r="X154" s="94">
        <f t="shared" si="194"/>
        <v>0</v>
      </c>
      <c r="Y154" s="94">
        <f t="shared" si="194"/>
        <v>0</v>
      </c>
      <c r="Z154" s="94">
        <f t="shared" si="194"/>
        <v>5.091906909526146E-07</v>
      </c>
      <c r="AA154" s="94">
        <f t="shared" si="194"/>
        <v>1.4445949412438282E-07</v>
      </c>
      <c r="AB154" s="94">
        <f t="shared" si="194"/>
        <v>1.2531355998576103E-07</v>
      </c>
      <c r="AC154" s="94">
        <f t="shared" si="194"/>
        <v>7.877273673370748E-08</v>
      </c>
      <c r="AD154" s="94">
        <f t="shared" si="194"/>
        <v>4.6619886402510685E-08</v>
      </c>
      <c r="AE154" s="94">
        <f t="shared" si="194"/>
        <v>3.4678372658249586E-08</v>
      </c>
      <c r="AF154" s="94">
        <f t="shared" si="194"/>
        <v>2.1785487468083773E-08</v>
      </c>
      <c r="AG154" s="94">
        <f t="shared" si="194"/>
        <v>1.0955567519973183E-08</v>
      </c>
      <c r="AH154" s="94">
        <f t="shared" si="194"/>
        <v>5.4761636601660685E-09</v>
      </c>
      <c r="AI154" s="94">
        <f t="shared" si="194"/>
        <v>3.2363314733735365E-09</v>
      </c>
      <c r="AJ154" s="94">
        <f t="shared" si="194"/>
        <v>0</v>
      </c>
      <c r="AK154" s="94">
        <f t="shared" si="194"/>
        <v>0</v>
      </c>
      <c r="AL154" s="94">
        <f t="shared" si="194"/>
        <v>0</v>
      </c>
      <c r="AM154" s="94">
        <f t="shared" si="194"/>
        <v>2.035224631849337E-08</v>
      </c>
      <c r="AN154" s="94">
        <f t="shared" si="194"/>
        <v>5.331099022881852E-09</v>
      </c>
      <c r="AO154" s="94">
        <f t="shared" si="194"/>
        <v>4.286392965966733E-09</v>
      </c>
      <c r="AP154" s="94">
        <f t="shared" si="194"/>
        <v>2.5062048217403763E-09</v>
      </c>
      <c r="AQ154" s="94">
        <f t="shared" si="194"/>
        <v>1.384034292511013E-09</v>
      </c>
      <c r="AR154" s="94">
        <f t="shared" si="194"/>
        <v>9.634803460274345E-10</v>
      </c>
      <c r="AS154" s="94">
        <f aca="true" t="shared" si="195" ref="AS154:BL154">AS78/AS136</f>
        <v>5.679824168248116E-10</v>
      </c>
      <c r="AT154" s="94">
        <f t="shared" si="195"/>
        <v>2.687048502090618E-10</v>
      </c>
      <c r="AU154" s="94">
        <f t="shared" si="195"/>
        <v>1.2664994810713394E-10</v>
      </c>
      <c r="AV154" s="94">
        <f t="shared" si="195"/>
        <v>7.073247507202236E-11</v>
      </c>
      <c r="AW154" s="94">
        <f t="shared" si="195"/>
        <v>0</v>
      </c>
      <c r="AX154" s="94">
        <f t="shared" si="195"/>
        <v>0</v>
      </c>
      <c r="AY154" s="94">
        <f t="shared" si="195"/>
        <v>0</v>
      </c>
      <c r="AZ154" s="94">
        <f t="shared" si="195"/>
        <v>1.8868010445059602E-08</v>
      </c>
      <c r="BA154" s="94">
        <f t="shared" si="195"/>
        <v>4.599762365780071E-09</v>
      </c>
      <c r="BB154" s="94">
        <f t="shared" si="195"/>
        <v>3.454073383559702E-09</v>
      </c>
      <c r="BC154" s="94">
        <f t="shared" si="195"/>
        <v>1.8921178292318626E-09</v>
      </c>
      <c r="BD154" s="94">
        <f t="shared" si="195"/>
        <v>9.81793108190042E-10</v>
      </c>
      <c r="BE154" s="94">
        <f t="shared" si="195"/>
        <v>6.43878091271674E-10</v>
      </c>
      <c r="BF154" s="94">
        <f t="shared" si="195"/>
        <v>3.5846007566238586E-10</v>
      </c>
      <c r="BG154" s="94">
        <f t="shared" si="195"/>
        <v>1.6051185778663276E-10</v>
      </c>
      <c r="BH154" s="94">
        <f t="shared" si="195"/>
        <v>7.17589055138512E-11</v>
      </c>
      <c r="BI154" s="94">
        <f t="shared" si="195"/>
        <v>3.808756252531144E-11</v>
      </c>
      <c r="BJ154" s="94">
        <f t="shared" si="195"/>
        <v>0</v>
      </c>
      <c r="BK154" s="94">
        <f t="shared" si="195"/>
        <v>0</v>
      </c>
      <c r="BL154" s="94">
        <f t="shared" si="195"/>
        <v>0</v>
      </c>
    </row>
    <row r="155" spans="12:64" ht="13.5" customHeight="1">
      <c r="L155" s="84">
        <v>-9</v>
      </c>
      <c r="M155" s="94">
        <f aca="true" t="shared" si="196" ref="M155:AR155">M79/M137</f>
        <v>0</v>
      </c>
      <c r="N155" s="94">
        <f t="shared" si="196"/>
        <v>0</v>
      </c>
      <c r="O155" s="94">
        <f t="shared" si="196"/>
        <v>0</v>
      </c>
      <c r="P155" s="94">
        <f t="shared" si="196"/>
        <v>0</v>
      </c>
      <c r="Q155" s="94">
        <f t="shared" si="196"/>
        <v>0</v>
      </c>
      <c r="R155" s="94">
        <f t="shared" si="196"/>
        <v>0</v>
      </c>
      <c r="S155" s="94">
        <f t="shared" si="196"/>
        <v>0</v>
      </c>
      <c r="T155" s="94">
        <f t="shared" si="196"/>
        <v>0</v>
      </c>
      <c r="U155" s="94">
        <f t="shared" si="196"/>
        <v>0</v>
      </c>
      <c r="V155" s="94">
        <f t="shared" si="196"/>
        <v>0</v>
      </c>
      <c r="W155" s="94">
        <f t="shared" si="196"/>
        <v>0</v>
      </c>
      <c r="X155" s="94">
        <f t="shared" si="196"/>
        <v>0</v>
      </c>
      <c r="Y155" s="94">
        <f t="shared" si="196"/>
        <v>0</v>
      </c>
      <c r="Z155" s="94">
        <f t="shared" si="196"/>
        <v>0</v>
      </c>
      <c r="AA155" s="94">
        <f t="shared" si="196"/>
        <v>0</v>
      </c>
      <c r="AB155" s="94">
        <f t="shared" si="196"/>
        <v>0</v>
      </c>
      <c r="AC155" s="94">
        <f t="shared" si="196"/>
        <v>0</v>
      </c>
      <c r="AD155" s="94">
        <f t="shared" si="196"/>
        <v>0</v>
      </c>
      <c r="AE155" s="94">
        <f t="shared" si="196"/>
        <v>0</v>
      </c>
      <c r="AF155" s="94">
        <f t="shared" si="196"/>
        <v>0</v>
      </c>
      <c r="AG155" s="94">
        <f t="shared" si="196"/>
        <v>0</v>
      </c>
      <c r="AH155" s="94">
        <f t="shared" si="196"/>
        <v>0</v>
      </c>
      <c r="AI155" s="94">
        <f t="shared" si="196"/>
        <v>0</v>
      </c>
      <c r="AJ155" s="94">
        <f t="shared" si="196"/>
        <v>0</v>
      </c>
      <c r="AK155" s="94">
        <f t="shared" si="196"/>
        <v>0</v>
      </c>
      <c r="AL155" s="94">
        <f t="shared" si="196"/>
        <v>0</v>
      </c>
      <c r="AM155" s="94">
        <f t="shared" si="196"/>
        <v>0</v>
      </c>
      <c r="AN155" s="94">
        <f t="shared" si="196"/>
        <v>0</v>
      </c>
      <c r="AO155" s="94">
        <f t="shared" si="196"/>
        <v>0</v>
      </c>
      <c r="AP155" s="94">
        <f t="shared" si="196"/>
        <v>0</v>
      </c>
      <c r="AQ155" s="94">
        <f t="shared" si="196"/>
        <v>0</v>
      </c>
      <c r="AR155" s="94">
        <f t="shared" si="196"/>
        <v>0</v>
      </c>
      <c r="AS155" s="94">
        <f aca="true" t="shared" si="197" ref="AS155:BL155">AS79/AS137</f>
        <v>0</v>
      </c>
      <c r="AT155" s="94">
        <f t="shared" si="197"/>
        <v>0</v>
      </c>
      <c r="AU155" s="94">
        <f t="shared" si="197"/>
        <v>0</v>
      </c>
      <c r="AV155" s="94">
        <f t="shared" si="197"/>
        <v>0</v>
      </c>
      <c r="AW155" s="94">
        <f t="shared" si="197"/>
        <v>0</v>
      </c>
      <c r="AX155" s="94">
        <f t="shared" si="197"/>
        <v>0</v>
      </c>
      <c r="AY155" s="94">
        <f t="shared" si="197"/>
        <v>0</v>
      </c>
      <c r="AZ155" s="94">
        <f t="shared" si="197"/>
        <v>0</v>
      </c>
      <c r="BA155" s="94">
        <f t="shared" si="197"/>
        <v>0</v>
      </c>
      <c r="BB155" s="94">
        <f t="shared" si="197"/>
        <v>0</v>
      </c>
      <c r="BC155" s="94">
        <f t="shared" si="197"/>
        <v>0</v>
      </c>
      <c r="BD155" s="94">
        <f t="shared" si="197"/>
        <v>0</v>
      </c>
      <c r="BE155" s="94">
        <f t="shared" si="197"/>
        <v>0</v>
      </c>
      <c r="BF155" s="94">
        <f t="shared" si="197"/>
        <v>0</v>
      </c>
      <c r="BG155" s="94">
        <f t="shared" si="197"/>
        <v>0</v>
      </c>
      <c r="BH155" s="94">
        <f t="shared" si="197"/>
        <v>0</v>
      </c>
      <c r="BI155" s="94">
        <f t="shared" si="197"/>
        <v>0</v>
      </c>
      <c r="BJ155" s="94">
        <f t="shared" si="197"/>
        <v>0</v>
      </c>
      <c r="BK155" s="94">
        <f t="shared" si="197"/>
        <v>0</v>
      </c>
      <c r="BL155" s="94">
        <f t="shared" si="197"/>
        <v>0</v>
      </c>
    </row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password="E200" sheet="1"/>
  <mergeCells count="47">
    <mergeCell ref="F7:H7"/>
    <mergeCell ref="E65:F65"/>
    <mergeCell ref="E66:F66"/>
    <mergeCell ref="AZ139:BL139"/>
    <mergeCell ref="M121:Y121"/>
    <mergeCell ref="Z121:AL121"/>
    <mergeCell ref="AM121:AY121"/>
    <mergeCell ref="AZ121:BL121"/>
    <mergeCell ref="M139:Y139"/>
    <mergeCell ref="Z139:AL139"/>
    <mergeCell ref="AM139:AY139"/>
    <mergeCell ref="E68:F68"/>
    <mergeCell ref="E67:F67"/>
    <mergeCell ref="E74:F74"/>
    <mergeCell ref="E75:F75"/>
    <mergeCell ref="E76:F76"/>
    <mergeCell ref="E70:F70"/>
    <mergeCell ref="E69:F69"/>
    <mergeCell ref="E71:F71"/>
    <mergeCell ref="E72:F72"/>
    <mergeCell ref="AZ24:BL24"/>
    <mergeCell ref="M63:Y63"/>
    <mergeCell ref="Z63:AL63"/>
    <mergeCell ref="AM63:AY63"/>
    <mergeCell ref="AZ63:BL63"/>
    <mergeCell ref="M42:Y42"/>
    <mergeCell ref="Z42:AL42"/>
    <mergeCell ref="AM24:AY24"/>
    <mergeCell ref="M24:Y24"/>
    <mergeCell ref="E73:F73"/>
    <mergeCell ref="AZ101:BL101"/>
    <mergeCell ref="AM42:AY42"/>
    <mergeCell ref="AZ42:BL42"/>
    <mergeCell ref="M83:Y83"/>
    <mergeCell ref="Z83:AL83"/>
    <mergeCell ref="E63:F63"/>
    <mergeCell ref="E64:F64"/>
    <mergeCell ref="AM83:AY83"/>
    <mergeCell ref="AZ83:BL83"/>
    <mergeCell ref="M101:Y101"/>
    <mergeCell ref="S7:V7"/>
    <mergeCell ref="W7:Z7"/>
    <mergeCell ref="Z101:AL101"/>
    <mergeCell ref="AM101:AY101"/>
    <mergeCell ref="AA7:AD7"/>
    <mergeCell ref="AE7:AH7"/>
    <mergeCell ref="Z24:AL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6"/>
  <sheetViews>
    <sheetView zoomScalePageLayoutView="0" workbookViewId="0" topLeftCell="B1">
      <selection activeCell="Q9" sqref="Q9"/>
    </sheetView>
  </sheetViews>
  <sheetFormatPr defaultColWidth="8.875" defaultRowHeight="13.5"/>
  <cols>
    <col min="1" max="4" width="8.875" style="66" customWidth="1"/>
    <col min="5" max="5" width="4.125" style="66" customWidth="1"/>
    <col min="6" max="18" width="8.875" style="66" customWidth="1"/>
    <col min="19" max="19" width="9.25390625" style="66" customWidth="1"/>
    <col min="20" max="22" width="8.875" style="66" customWidth="1"/>
    <col min="23" max="23" width="9.375" style="66" customWidth="1"/>
    <col min="24" max="24" width="10.25390625" style="66" bestFit="1" customWidth="1"/>
    <col min="25" max="26" width="10.375" style="66" bestFit="1" customWidth="1"/>
    <col min="27" max="27" width="9.00390625" style="66" bestFit="1" customWidth="1"/>
    <col min="28" max="28" width="9.50390625" style="66" bestFit="1" customWidth="1"/>
    <col min="29" max="16384" width="8.875" style="66" customWidth="1"/>
  </cols>
  <sheetData>
    <row r="2" spans="2:23" s="64" customFormat="1" ht="18" customHeight="1">
      <c r="B2" s="181" t="s">
        <v>5</v>
      </c>
      <c r="C2" s="181"/>
      <c r="E2" s="172" t="s">
        <v>179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95"/>
      <c r="Q2" s="95"/>
      <c r="R2" s="95"/>
      <c r="S2" s="95"/>
      <c r="T2" s="127" t="s">
        <v>181</v>
      </c>
      <c r="U2" s="127"/>
      <c r="V2" s="127"/>
      <c r="W2" s="127"/>
    </row>
    <row r="3" spans="2:24" ht="16.5">
      <c r="B3" s="96" t="s">
        <v>125</v>
      </c>
      <c r="C3" s="74" t="s">
        <v>5</v>
      </c>
      <c r="E3" s="194"/>
      <c r="F3" s="195"/>
      <c r="G3" s="74" t="s">
        <v>15</v>
      </c>
      <c r="H3" s="96" t="s">
        <v>7</v>
      </c>
      <c r="I3" s="96" t="s">
        <v>8</v>
      </c>
      <c r="J3" s="96" t="s">
        <v>9</v>
      </c>
      <c r="K3" s="96" t="s">
        <v>10</v>
      </c>
      <c r="M3" s="170" t="s">
        <v>119</v>
      </c>
      <c r="N3" s="97" t="s">
        <v>15</v>
      </c>
      <c r="O3" s="98" t="s">
        <v>36</v>
      </c>
      <c r="T3" s="96" t="s">
        <v>125</v>
      </c>
      <c r="U3" s="96" t="s">
        <v>139</v>
      </c>
      <c r="V3" s="96" t="s">
        <v>140</v>
      </c>
      <c r="W3" s="104" t="s">
        <v>180</v>
      </c>
      <c r="X3" s="70"/>
    </row>
    <row r="4" spans="2:23" ht="15" customHeight="1">
      <c r="B4" s="96">
        <v>9.8</v>
      </c>
      <c r="C4" s="125">
        <v>9998</v>
      </c>
      <c r="E4" s="182" t="s">
        <v>18</v>
      </c>
      <c r="F4" s="182" t="s">
        <v>16</v>
      </c>
      <c r="G4" s="96" t="s">
        <v>11</v>
      </c>
      <c r="H4" s="101">
        <v>0.1</v>
      </c>
      <c r="I4" s="101">
        <v>0.05</v>
      </c>
      <c r="J4" s="101">
        <v>0.05</v>
      </c>
      <c r="K4" s="101">
        <v>0.05</v>
      </c>
      <c r="M4" s="170"/>
      <c r="N4" s="96" t="s">
        <v>11</v>
      </c>
      <c r="O4" s="126">
        <v>1</v>
      </c>
      <c r="T4" s="96">
        <v>9.8</v>
      </c>
      <c r="U4" s="121">
        <v>9998</v>
      </c>
      <c r="V4" s="121">
        <v>14007</v>
      </c>
      <c r="W4" s="125">
        <v>0</v>
      </c>
    </row>
    <row r="5" spans="2:23" ht="16.5">
      <c r="B5" s="96">
        <v>19.6</v>
      </c>
      <c r="C5" s="125">
        <v>2418</v>
      </c>
      <c r="E5" s="183"/>
      <c r="F5" s="183"/>
      <c r="G5" s="96" t="s">
        <v>12</v>
      </c>
      <c r="H5" s="101">
        <v>0.15</v>
      </c>
      <c r="I5" s="101">
        <v>0.1</v>
      </c>
      <c r="J5" s="101">
        <v>0.1</v>
      </c>
      <c r="K5" s="101">
        <v>0.1</v>
      </c>
      <c r="M5" s="170"/>
      <c r="N5" s="96" t="s">
        <v>12</v>
      </c>
      <c r="O5" s="126">
        <v>0.2</v>
      </c>
      <c r="T5" s="96">
        <v>19.6</v>
      </c>
      <c r="U5" s="121">
        <v>2418</v>
      </c>
      <c r="V5" s="121">
        <v>1670</v>
      </c>
      <c r="W5" s="125">
        <v>0</v>
      </c>
    </row>
    <row r="6" spans="2:23" ht="16.5">
      <c r="B6" s="96">
        <v>29.400000000000002</v>
      </c>
      <c r="C6" s="125">
        <v>1802</v>
      </c>
      <c r="E6" s="183"/>
      <c r="F6" s="183"/>
      <c r="G6" s="96" t="s">
        <v>13</v>
      </c>
      <c r="H6" s="101">
        <v>0.3</v>
      </c>
      <c r="I6" s="101">
        <v>0.25</v>
      </c>
      <c r="J6" s="101">
        <v>0.15</v>
      </c>
      <c r="K6" s="101">
        <v>0.25</v>
      </c>
      <c r="M6" s="170"/>
      <c r="N6" s="96" t="s">
        <v>13</v>
      </c>
      <c r="O6" s="126">
        <v>0.1</v>
      </c>
      <c r="T6" s="96">
        <v>29.400000000000002</v>
      </c>
      <c r="U6" s="121">
        <v>1802</v>
      </c>
      <c r="V6" s="121">
        <v>922</v>
      </c>
      <c r="W6" s="125">
        <v>0</v>
      </c>
    </row>
    <row r="7" spans="2:23" ht="16.5">
      <c r="B7" s="96">
        <v>39.2</v>
      </c>
      <c r="C7" s="125">
        <v>980</v>
      </c>
      <c r="E7" s="183"/>
      <c r="F7" s="184"/>
      <c r="G7" s="96" t="s">
        <v>14</v>
      </c>
      <c r="H7" s="101">
        <v>0.2</v>
      </c>
      <c r="I7" s="101">
        <v>0.25</v>
      </c>
      <c r="J7" s="101">
        <v>0.25</v>
      </c>
      <c r="K7" s="101">
        <v>0.2</v>
      </c>
      <c r="M7" s="170"/>
      <c r="N7" s="96" t="s">
        <v>14</v>
      </c>
      <c r="O7" s="126">
        <v>0.01</v>
      </c>
      <c r="T7" s="96">
        <v>39.2</v>
      </c>
      <c r="U7" s="121">
        <v>980</v>
      </c>
      <c r="V7" s="121">
        <v>348</v>
      </c>
      <c r="W7" s="125">
        <v>0</v>
      </c>
    </row>
    <row r="8" spans="2:23" ht="15" customHeight="1">
      <c r="B8" s="96">
        <v>49</v>
      </c>
      <c r="C8" s="125">
        <v>505</v>
      </c>
      <c r="E8" s="183"/>
      <c r="F8" s="182" t="s">
        <v>17</v>
      </c>
      <c r="G8" s="96" t="s">
        <v>11</v>
      </c>
      <c r="H8" s="101">
        <v>0.05</v>
      </c>
      <c r="I8" s="101">
        <v>0.03</v>
      </c>
      <c r="J8" s="101">
        <v>0.02</v>
      </c>
      <c r="K8" s="101">
        <v>0.02</v>
      </c>
      <c r="T8" s="96">
        <v>49</v>
      </c>
      <c r="U8" s="121">
        <v>505</v>
      </c>
      <c r="V8" s="121">
        <v>191</v>
      </c>
      <c r="W8" s="125">
        <v>0</v>
      </c>
    </row>
    <row r="9" spans="2:23" ht="16.5">
      <c r="B9" s="96">
        <v>58.800000000000004</v>
      </c>
      <c r="C9" s="125">
        <v>329</v>
      </c>
      <c r="E9" s="183"/>
      <c r="F9" s="183"/>
      <c r="G9" s="96" t="s">
        <v>12</v>
      </c>
      <c r="H9" s="101">
        <v>0.1</v>
      </c>
      <c r="I9" s="101">
        <v>0.05</v>
      </c>
      <c r="J9" s="101">
        <v>0.05</v>
      </c>
      <c r="K9" s="101">
        <v>0.05</v>
      </c>
      <c r="T9" s="96">
        <v>58.800000000000004</v>
      </c>
      <c r="U9" s="121">
        <v>329</v>
      </c>
      <c r="V9" s="121">
        <v>139</v>
      </c>
      <c r="W9" s="125">
        <v>0</v>
      </c>
    </row>
    <row r="10" spans="2:23" ht="16.5">
      <c r="B10" s="96">
        <v>68.60000000000001</v>
      </c>
      <c r="C10" s="125">
        <v>182</v>
      </c>
      <c r="E10" s="183"/>
      <c r="F10" s="183"/>
      <c r="G10" s="96" t="s">
        <v>13</v>
      </c>
      <c r="H10" s="101">
        <v>0.15</v>
      </c>
      <c r="I10" s="101">
        <v>0.1</v>
      </c>
      <c r="J10" s="101">
        <v>0.1</v>
      </c>
      <c r="K10" s="101">
        <v>0.1</v>
      </c>
      <c r="T10" s="96">
        <v>68.60000000000001</v>
      </c>
      <c r="U10" s="121">
        <v>182</v>
      </c>
      <c r="V10" s="121">
        <v>70</v>
      </c>
      <c r="W10" s="125">
        <v>0</v>
      </c>
    </row>
    <row r="11" spans="2:23" ht="16.5">
      <c r="B11" s="96">
        <v>78.4</v>
      </c>
      <c r="C11" s="125">
        <v>81</v>
      </c>
      <c r="E11" s="184"/>
      <c r="F11" s="184"/>
      <c r="G11" s="96" t="s">
        <v>14</v>
      </c>
      <c r="H11" s="101">
        <v>0.3</v>
      </c>
      <c r="I11" s="101">
        <v>0.25</v>
      </c>
      <c r="J11" s="101">
        <v>0.15</v>
      </c>
      <c r="K11" s="101">
        <v>0.25</v>
      </c>
      <c r="T11" s="96">
        <v>78.4</v>
      </c>
      <c r="U11" s="121">
        <v>81</v>
      </c>
      <c r="V11" s="121">
        <v>35</v>
      </c>
      <c r="W11" s="125">
        <v>0</v>
      </c>
    </row>
    <row r="12" spans="2:23" ht="15" customHeight="1">
      <c r="B12" s="96">
        <v>88.2</v>
      </c>
      <c r="C12" s="125">
        <v>36</v>
      </c>
      <c r="E12" s="188" t="s">
        <v>19</v>
      </c>
      <c r="F12" s="189"/>
      <c r="G12" s="96" t="s">
        <v>11</v>
      </c>
      <c r="H12" s="101">
        <v>0.65</v>
      </c>
      <c r="I12" s="101">
        <v>0.55</v>
      </c>
      <c r="J12" s="101">
        <v>0.45</v>
      </c>
      <c r="K12" s="101">
        <v>0.35</v>
      </c>
      <c r="T12" s="96">
        <v>88.2</v>
      </c>
      <c r="U12" s="121">
        <v>36</v>
      </c>
      <c r="V12" s="121">
        <v>17</v>
      </c>
      <c r="W12" s="125">
        <v>0</v>
      </c>
    </row>
    <row r="13" spans="2:23" ht="16.5">
      <c r="B13" s="96">
        <v>98</v>
      </c>
      <c r="C13" s="125">
        <v>19</v>
      </c>
      <c r="E13" s="190"/>
      <c r="F13" s="191"/>
      <c r="G13" s="96" t="s">
        <v>12</v>
      </c>
      <c r="H13" s="101">
        <v>0.3</v>
      </c>
      <c r="I13" s="101">
        <v>0.35</v>
      </c>
      <c r="J13" s="101">
        <v>0.25</v>
      </c>
      <c r="K13" s="101">
        <v>0.25</v>
      </c>
      <c r="T13" s="96">
        <v>98</v>
      </c>
      <c r="U13" s="121">
        <v>19</v>
      </c>
      <c r="V13" s="121">
        <v>3</v>
      </c>
      <c r="W13" s="125">
        <v>0</v>
      </c>
    </row>
    <row r="14" spans="2:23" ht="16.5">
      <c r="B14" s="96">
        <v>107.80000000000001</v>
      </c>
      <c r="C14" s="125">
        <v>0</v>
      </c>
      <c r="E14" s="190"/>
      <c r="F14" s="191"/>
      <c r="G14" s="96" t="s">
        <v>13</v>
      </c>
      <c r="H14" s="101">
        <v>0.2</v>
      </c>
      <c r="I14" s="101">
        <v>0.2</v>
      </c>
      <c r="J14" s="101">
        <v>0.2</v>
      </c>
      <c r="K14" s="101">
        <v>0.15</v>
      </c>
      <c r="T14" s="96">
        <v>107.80000000000001</v>
      </c>
      <c r="U14" s="121">
        <v>0</v>
      </c>
      <c r="V14" s="121">
        <v>0</v>
      </c>
      <c r="W14" s="125">
        <v>0</v>
      </c>
    </row>
    <row r="15" spans="2:23" ht="16.5">
      <c r="B15" s="96">
        <v>127.4</v>
      </c>
      <c r="C15" s="125">
        <v>0</v>
      </c>
      <c r="E15" s="192"/>
      <c r="F15" s="193"/>
      <c r="G15" s="96" t="s">
        <v>14</v>
      </c>
      <c r="H15" s="101">
        <v>0.15</v>
      </c>
      <c r="I15" s="101">
        <v>0.2</v>
      </c>
      <c r="J15" s="101">
        <v>0.15</v>
      </c>
      <c r="K15" s="101">
        <v>0.1</v>
      </c>
      <c r="T15" s="96">
        <v>127.4</v>
      </c>
      <c r="U15" s="121">
        <v>0</v>
      </c>
      <c r="V15" s="121">
        <v>0</v>
      </c>
      <c r="W15" s="125">
        <v>0</v>
      </c>
    </row>
    <row r="16" spans="2:23" ht="16.5">
      <c r="B16" s="96">
        <v>147</v>
      </c>
      <c r="C16" s="125">
        <v>0</v>
      </c>
      <c r="T16" s="96">
        <v>147</v>
      </c>
      <c r="U16" s="121">
        <v>0</v>
      </c>
      <c r="V16" s="121">
        <v>0</v>
      </c>
      <c r="W16" s="125">
        <v>0</v>
      </c>
    </row>
    <row r="19" spans="2:23" ht="18" customHeight="1">
      <c r="B19" s="185" t="s">
        <v>20</v>
      </c>
      <c r="C19" s="185"/>
      <c r="D19" s="185"/>
      <c r="F19" s="186" t="s">
        <v>66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00"/>
      <c r="U19" s="100"/>
      <c r="V19" s="100"/>
      <c r="W19" s="100"/>
    </row>
    <row r="20" spans="2:23" ht="16.5">
      <c r="B20" s="74"/>
      <c r="C20" s="69" t="s">
        <v>30</v>
      </c>
      <c r="D20" s="69" t="s">
        <v>31</v>
      </c>
      <c r="F20" s="74"/>
      <c r="G20" s="187" t="s">
        <v>64</v>
      </c>
      <c r="H20" s="187"/>
      <c r="I20" s="187"/>
      <c r="J20" s="187"/>
      <c r="K20" s="187"/>
      <c r="L20" s="187"/>
      <c r="M20" s="187" t="s">
        <v>65</v>
      </c>
      <c r="N20" s="187"/>
      <c r="O20" s="187"/>
      <c r="P20" s="187"/>
      <c r="Q20" s="187"/>
      <c r="R20" s="187"/>
      <c r="S20" s="96" t="s">
        <v>178</v>
      </c>
      <c r="T20" s="100"/>
      <c r="U20" s="100"/>
      <c r="V20" s="100"/>
      <c r="W20" s="100"/>
    </row>
    <row r="21" spans="2:23" ht="16.5">
      <c r="B21" s="96" t="s">
        <v>23</v>
      </c>
      <c r="C21" s="101">
        <v>0.85</v>
      </c>
      <c r="D21" s="101">
        <v>0.4</v>
      </c>
      <c r="F21" s="99" t="s">
        <v>37</v>
      </c>
      <c r="G21" s="96" t="s">
        <v>39</v>
      </c>
      <c r="H21" s="96" t="s">
        <v>59</v>
      </c>
      <c r="I21" s="96" t="s">
        <v>60</v>
      </c>
      <c r="J21" s="96" t="s">
        <v>61</v>
      </c>
      <c r="K21" s="96" t="s">
        <v>62</v>
      </c>
      <c r="L21" s="96" t="s">
        <v>63</v>
      </c>
      <c r="M21" s="96" t="s">
        <v>39</v>
      </c>
      <c r="N21" s="96" t="s">
        <v>59</v>
      </c>
      <c r="O21" s="96" t="s">
        <v>60</v>
      </c>
      <c r="P21" s="96" t="s">
        <v>61</v>
      </c>
      <c r="Q21" s="96" t="s">
        <v>62</v>
      </c>
      <c r="R21" s="96" t="s">
        <v>63</v>
      </c>
      <c r="S21" s="124" t="s">
        <v>176</v>
      </c>
      <c r="T21" s="100"/>
      <c r="U21" s="100"/>
      <c r="V21" s="100"/>
      <c r="W21" s="100"/>
    </row>
    <row r="22" spans="2:23" ht="16.5">
      <c r="B22" s="96" t="s">
        <v>24</v>
      </c>
      <c r="C22" s="101">
        <v>0.91</v>
      </c>
      <c r="D22" s="101">
        <v>0.55</v>
      </c>
      <c r="F22" s="99" t="s">
        <v>43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0.002</v>
      </c>
      <c r="P22" s="74">
        <v>0.005</v>
      </c>
      <c r="Q22" s="74">
        <v>0.01</v>
      </c>
      <c r="R22" s="74">
        <v>0.012</v>
      </c>
      <c r="S22" s="125">
        <v>0</v>
      </c>
      <c r="T22" s="86"/>
      <c r="U22" s="86"/>
      <c r="V22" s="86"/>
      <c r="W22" s="86"/>
    </row>
    <row r="23" spans="2:23" ht="16.5">
      <c r="B23" s="96" t="s">
        <v>25</v>
      </c>
      <c r="C23" s="101">
        <v>0.95</v>
      </c>
      <c r="D23" s="101">
        <v>0.73</v>
      </c>
      <c r="F23" s="99" t="s">
        <v>44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0.005</v>
      </c>
      <c r="O23" s="74">
        <v>0.015</v>
      </c>
      <c r="P23" s="74">
        <v>0.018</v>
      </c>
      <c r="Q23" s="74">
        <v>0.018</v>
      </c>
      <c r="R23" s="74">
        <v>0.02</v>
      </c>
      <c r="S23" s="125">
        <v>0</v>
      </c>
      <c r="T23" s="86"/>
      <c r="U23" s="86"/>
      <c r="V23" s="86"/>
      <c r="W23" s="86"/>
    </row>
    <row r="24" spans="2:23" ht="16.5">
      <c r="B24" s="96" t="s">
        <v>26</v>
      </c>
      <c r="C24" s="101">
        <v>0.95</v>
      </c>
      <c r="D24" s="101">
        <v>0.78</v>
      </c>
      <c r="F24" s="99" t="s">
        <v>45</v>
      </c>
      <c r="G24" s="74">
        <v>0</v>
      </c>
      <c r="H24" s="74">
        <v>0</v>
      </c>
      <c r="I24" s="74">
        <v>0.001</v>
      </c>
      <c r="J24" s="74">
        <v>0.002</v>
      </c>
      <c r="K24" s="74">
        <v>0.004</v>
      </c>
      <c r="L24" s="74">
        <v>0.007</v>
      </c>
      <c r="M24" s="74">
        <v>0.002</v>
      </c>
      <c r="N24" s="74">
        <v>0.02</v>
      </c>
      <c r="O24" s="74">
        <v>0.028</v>
      </c>
      <c r="P24" s="74">
        <v>0.032</v>
      </c>
      <c r="Q24" s="74">
        <v>0.037</v>
      </c>
      <c r="R24" s="74">
        <v>0.038</v>
      </c>
      <c r="S24" s="125">
        <v>0</v>
      </c>
      <c r="T24" s="86"/>
      <c r="U24" s="86"/>
      <c r="V24" s="86"/>
      <c r="W24" s="86"/>
    </row>
    <row r="25" spans="2:23" ht="16.5">
      <c r="B25" s="96" t="s">
        <v>27</v>
      </c>
      <c r="C25" s="101">
        <v>0.96</v>
      </c>
      <c r="D25" s="101">
        <v>0.9</v>
      </c>
      <c r="F25" s="99" t="s">
        <v>46</v>
      </c>
      <c r="G25" s="74">
        <v>0.004</v>
      </c>
      <c r="H25" s="74">
        <v>0.007</v>
      </c>
      <c r="I25" s="74">
        <v>0.012</v>
      </c>
      <c r="J25" s="74">
        <v>0.016</v>
      </c>
      <c r="K25" s="74">
        <v>0.021</v>
      </c>
      <c r="L25" s="74">
        <v>0.025</v>
      </c>
      <c r="M25" s="74">
        <v>0.015</v>
      </c>
      <c r="N25" s="74">
        <v>0.04</v>
      </c>
      <c r="O25" s="74">
        <v>0.04</v>
      </c>
      <c r="P25" s="74">
        <v>0.04</v>
      </c>
      <c r="Q25" s="74">
        <v>0.04</v>
      </c>
      <c r="R25" s="74">
        <v>0.04</v>
      </c>
      <c r="S25" s="125">
        <v>0</v>
      </c>
      <c r="T25" s="86"/>
      <c r="U25" s="86"/>
      <c r="V25" s="86"/>
      <c r="W25" s="86"/>
    </row>
    <row r="26" spans="2:23" ht="16.5">
      <c r="B26" s="96" t="s">
        <v>28</v>
      </c>
      <c r="C26" s="101">
        <v>0.97</v>
      </c>
      <c r="D26" s="101">
        <v>0.93</v>
      </c>
      <c r="F26" s="99" t="s">
        <v>47</v>
      </c>
      <c r="G26" s="74">
        <v>0.02</v>
      </c>
      <c r="H26" s="74">
        <v>0.028</v>
      </c>
      <c r="I26" s="74">
        <v>0.032</v>
      </c>
      <c r="J26" s="74">
        <v>0.037</v>
      </c>
      <c r="K26" s="74">
        <v>0.045</v>
      </c>
      <c r="L26" s="74">
        <v>0.053</v>
      </c>
      <c r="M26" s="74">
        <v>0.04</v>
      </c>
      <c r="N26" s="74">
        <v>0.06</v>
      </c>
      <c r="O26" s="74">
        <v>0.05</v>
      </c>
      <c r="P26" s="74">
        <v>0.05</v>
      </c>
      <c r="Q26" s="74">
        <v>0.045</v>
      </c>
      <c r="R26" s="74">
        <v>0.045</v>
      </c>
      <c r="S26" s="125">
        <v>0</v>
      </c>
      <c r="T26" s="86"/>
      <c r="U26" s="86"/>
      <c r="V26" s="86"/>
      <c r="W26" s="86"/>
    </row>
    <row r="27" spans="2:23" ht="16.5">
      <c r="B27" s="96" t="s">
        <v>29</v>
      </c>
      <c r="C27" s="101">
        <v>0.98</v>
      </c>
      <c r="D27" s="101">
        <v>0.95</v>
      </c>
      <c r="F27" s="99" t="s">
        <v>48</v>
      </c>
      <c r="G27" s="74">
        <v>0.05</v>
      </c>
      <c r="H27" s="74">
        <v>0.06</v>
      </c>
      <c r="I27" s="74">
        <v>0.075</v>
      </c>
      <c r="J27" s="74">
        <v>0.085</v>
      </c>
      <c r="K27" s="74">
        <v>0.08</v>
      </c>
      <c r="L27" s="74">
        <v>0.08</v>
      </c>
      <c r="M27" s="74">
        <v>0.07</v>
      </c>
      <c r="N27" s="74">
        <v>0.07</v>
      </c>
      <c r="O27" s="74">
        <v>0.075</v>
      </c>
      <c r="P27" s="74">
        <v>0.08</v>
      </c>
      <c r="Q27" s="74">
        <v>0.08</v>
      </c>
      <c r="R27" s="74">
        <v>0.08</v>
      </c>
      <c r="S27" s="125">
        <v>0</v>
      </c>
      <c r="T27" s="86"/>
      <c r="U27" s="86"/>
      <c r="V27" s="86"/>
      <c r="W27" s="86"/>
    </row>
    <row r="28" spans="6:23" ht="16.5">
      <c r="F28" s="99" t="s">
        <v>49</v>
      </c>
      <c r="G28" s="74">
        <v>0.1</v>
      </c>
      <c r="H28" s="74">
        <v>0.11</v>
      </c>
      <c r="I28" s="74">
        <v>0.11</v>
      </c>
      <c r="J28" s="74">
        <v>0.11</v>
      </c>
      <c r="K28" s="74">
        <v>0.11</v>
      </c>
      <c r="L28" s="74">
        <v>0.115</v>
      </c>
      <c r="M28" s="74">
        <v>0.1</v>
      </c>
      <c r="N28" s="74">
        <v>0.1</v>
      </c>
      <c r="O28" s="74">
        <v>0.1</v>
      </c>
      <c r="P28" s="74">
        <v>0.1</v>
      </c>
      <c r="Q28" s="74">
        <v>0.1</v>
      </c>
      <c r="R28" s="74">
        <v>0.105</v>
      </c>
      <c r="S28" s="125">
        <v>0</v>
      </c>
      <c r="T28" s="86"/>
      <c r="U28" s="86"/>
      <c r="V28" s="86"/>
      <c r="W28" s="86"/>
    </row>
    <row r="29" spans="6:23" ht="16.5">
      <c r="F29" s="99" t="s">
        <v>50</v>
      </c>
      <c r="G29" s="74">
        <v>0.135</v>
      </c>
      <c r="H29" s="74">
        <v>0.14</v>
      </c>
      <c r="I29" s="74">
        <v>0.15</v>
      </c>
      <c r="J29" s="74">
        <v>0.155</v>
      </c>
      <c r="K29" s="74">
        <v>0.15</v>
      </c>
      <c r="L29" s="74">
        <v>0.14</v>
      </c>
      <c r="M29" s="74">
        <v>0.12</v>
      </c>
      <c r="N29" s="74">
        <v>0.12</v>
      </c>
      <c r="O29" s="74">
        <v>0.125</v>
      </c>
      <c r="P29" s="74">
        <v>0.125</v>
      </c>
      <c r="Q29" s="74">
        <v>0.125</v>
      </c>
      <c r="R29" s="74">
        <v>0.125</v>
      </c>
      <c r="S29" s="125">
        <v>0</v>
      </c>
      <c r="T29" s="86"/>
      <c r="U29" s="86"/>
      <c r="V29" s="86"/>
      <c r="W29" s="86"/>
    </row>
    <row r="30" spans="6:23" ht="16.5">
      <c r="F30" s="99" t="s">
        <v>51</v>
      </c>
      <c r="G30" s="74">
        <v>0.19</v>
      </c>
      <c r="H30" s="74">
        <v>0.195</v>
      </c>
      <c r="I30" s="74">
        <v>0.2</v>
      </c>
      <c r="J30" s="74">
        <v>0.205</v>
      </c>
      <c r="K30" s="74">
        <v>0.21</v>
      </c>
      <c r="L30" s="74">
        <v>0.21</v>
      </c>
      <c r="M30" s="74">
        <v>0.2</v>
      </c>
      <c r="N30" s="74">
        <v>0.195</v>
      </c>
      <c r="O30" s="74">
        <v>0.19</v>
      </c>
      <c r="P30" s="74">
        <v>0.19</v>
      </c>
      <c r="Q30" s="74">
        <v>0.19</v>
      </c>
      <c r="R30" s="74">
        <v>0.185</v>
      </c>
      <c r="S30" s="125">
        <v>0</v>
      </c>
      <c r="T30" s="86"/>
      <c r="U30" s="86"/>
      <c r="V30" s="86"/>
      <c r="W30" s="86"/>
    </row>
    <row r="31" spans="6:23" ht="16.5">
      <c r="F31" s="99" t="s">
        <v>52</v>
      </c>
      <c r="G31" s="74">
        <v>0.5</v>
      </c>
      <c r="H31" s="74">
        <v>0.46</v>
      </c>
      <c r="I31" s="74">
        <v>0.42</v>
      </c>
      <c r="J31" s="74">
        <v>0.39</v>
      </c>
      <c r="K31" s="74">
        <v>0.38</v>
      </c>
      <c r="L31" s="74">
        <v>0.37</v>
      </c>
      <c r="M31" s="74">
        <v>0.45</v>
      </c>
      <c r="N31" s="74">
        <v>0.39</v>
      </c>
      <c r="O31" s="74">
        <v>0.375</v>
      </c>
      <c r="P31" s="74">
        <v>0.36</v>
      </c>
      <c r="Q31" s="74">
        <v>0.355</v>
      </c>
      <c r="R31" s="74">
        <v>0.35</v>
      </c>
      <c r="S31" s="125">
        <v>0</v>
      </c>
      <c r="T31" s="86"/>
      <c r="U31" s="86"/>
      <c r="V31" s="86"/>
      <c r="W31" s="86"/>
    </row>
    <row r="32" spans="6:23" ht="16.5">
      <c r="F32" s="102" t="s">
        <v>53</v>
      </c>
      <c r="G32" s="74">
        <v>0.65</v>
      </c>
      <c r="H32" s="74">
        <v>0.615</v>
      </c>
      <c r="I32" s="74">
        <v>0.61</v>
      </c>
      <c r="J32" s="74">
        <v>0.6</v>
      </c>
      <c r="K32" s="74">
        <v>0.53</v>
      </c>
      <c r="L32" s="74">
        <v>0.48</v>
      </c>
      <c r="M32" s="74">
        <v>0.5</v>
      </c>
      <c r="N32" s="74">
        <v>0.45</v>
      </c>
      <c r="O32" s="74">
        <v>0.42</v>
      </c>
      <c r="P32" s="74">
        <v>0.41</v>
      </c>
      <c r="Q32" s="74">
        <v>0.4</v>
      </c>
      <c r="R32" s="74">
        <v>0.39</v>
      </c>
      <c r="S32" s="125">
        <v>0</v>
      </c>
      <c r="T32" s="86"/>
      <c r="U32" s="86"/>
      <c r="V32" s="86"/>
      <c r="W32" s="86"/>
    </row>
    <row r="33" spans="6:23" ht="16.5">
      <c r="F33" s="102" t="s">
        <v>54</v>
      </c>
      <c r="G33" s="74">
        <v>0.35</v>
      </c>
      <c r="H33" s="74">
        <v>0.36</v>
      </c>
      <c r="I33" s="74">
        <v>0.345</v>
      </c>
      <c r="J33" s="74">
        <v>0.335</v>
      </c>
      <c r="K33" s="74">
        <v>0.36</v>
      </c>
      <c r="L33" s="74">
        <v>0.38</v>
      </c>
      <c r="M33" s="74">
        <v>0.34</v>
      </c>
      <c r="N33" s="74">
        <v>0.33</v>
      </c>
      <c r="O33" s="74">
        <v>0.33</v>
      </c>
      <c r="P33" s="74">
        <v>0.32</v>
      </c>
      <c r="Q33" s="74">
        <v>0.32</v>
      </c>
      <c r="R33" s="74">
        <v>0.32</v>
      </c>
      <c r="S33" s="125">
        <v>0</v>
      </c>
      <c r="T33" s="86"/>
      <c r="U33" s="86"/>
      <c r="V33" s="86"/>
      <c r="W33" s="86"/>
    </row>
    <row r="34" spans="6:23" ht="16.5">
      <c r="F34" s="102" t="s">
        <v>55</v>
      </c>
      <c r="G34" s="74">
        <v>0</v>
      </c>
      <c r="H34" s="74">
        <v>0.025</v>
      </c>
      <c r="I34" s="74">
        <v>0.044</v>
      </c>
      <c r="J34" s="74">
        <v>0.063</v>
      </c>
      <c r="K34" s="74">
        <v>0.1</v>
      </c>
      <c r="L34" s="74">
        <v>0.12</v>
      </c>
      <c r="M34" s="74">
        <v>0.15</v>
      </c>
      <c r="N34" s="74">
        <v>0.2</v>
      </c>
      <c r="O34" s="74">
        <v>0.22</v>
      </c>
      <c r="P34" s="74">
        <v>0.22</v>
      </c>
      <c r="Q34" s="74">
        <v>0.225</v>
      </c>
      <c r="R34" s="74">
        <v>0.23</v>
      </c>
      <c r="S34" s="125">
        <v>0</v>
      </c>
      <c r="T34" s="86"/>
      <c r="U34" s="86"/>
      <c r="V34" s="86"/>
      <c r="W34" s="86"/>
    </row>
    <row r="35" spans="6:23" ht="16.5">
      <c r="F35" s="102" t="s">
        <v>56</v>
      </c>
      <c r="G35" s="74">
        <v>0</v>
      </c>
      <c r="H35" s="74">
        <v>0</v>
      </c>
      <c r="I35" s="74">
        <v>0.001</v>
      </c>
      <c r="J35" s="74">
        <v>0.002</v>
      </c>
      <c r="K35" s="74">
        <v>0.01</v>
      </c>
      <c r="L35" s="74">
        <v>0.02</v>
      </c>
      <c r="M35" s="74">
        <v>0</v>
      </c>
      <c r="N35" s="74">
        <v>0.02</v>
      </c>
      <c r="O35" s="74">
        <v>0.03</v>
      </c>
      <c r="P35" s="74">
        <v>0.048</v>
      </c>
      <c r="Q35" s="74">
        <v>0.052</v>
      </c>
      <c r="R35" s="74">
        <v>0.055</v>
      </c>
      <c r="S35" s="125">
        <v>0</v>
      </c>
      <c r="T35" s="86"/>
      <c r="U35" s="86"/>
      <c r="V35" s="86"/>
      <c r="W35" s="86"/>
    </row>
    <row r="36" spans="6:23" ht="16.5">
      <c r="F36" s="102" t="s">
        <v>57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0.002</v>
      </c>
      <c r="Q36" s="74">
        <v>0.003</v>
      </c>
      <c r="R36" s="74">
        <v>0.005</v>
      </c>
      <c r="S36" s="125">
        <v>0</v>
      </c>
      <c r="T36" s="86"/>
      <c r="U36" s="86"/>
      <c r="V36" s="86"/>
      <c r="W36" s="86"/>
    </row>
  </sheetData>
  <sheetProtection password="E200" sheet="1"/>
  <mergeCells count="12">
    <mergeCell ref="G20:L20"/>
    <mergeCell ref="M3:M7"/>
    <mergeCell ref="M20:R20"/>
    <mergeCell ref="E12:F15"/>
    <mergeCell ref="E3:F3"/>
    <mergeCell ref="E4:E11"/>
    <mergeCell ref="F8:F11"/>
    <mergeCell ref="F4:F7"/>
    <mergeCell ref="E2:O2"/>
    <mergeCell ref="B2:C2"/>
    <mergeCell ref="B19:D19"/>
    <mergeCell ref="F19:S1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PC-00-1589</cp:lastModifiedBy>
  <cp:lastPrinted>2015-06-10T09:00:54Z</cp:lastPrinted>
  <dcterms:created xsi:type="dcterms:W3CDTF">2002-12-10T05:39:55Z</dcterms:created>
  <dcterms:modified xsi:type="dcterms:W3CDTF">2016-06-08T07:24:58Z</dcterms:modified>
  <cp:category/>
  <cp:version/>
  <cp:contentType/>
  <cp:contentStatus/>
</cp:coreProperties>
</file>